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H:\01 VICERRECTORIA\02 RESIDENCIAS UNIVERSITARIAS\DEFINITIVO_RESIDENCIA_UNIVERSITARIAS\"/>
    </mc:Choice>
  </mc:AlternateContent>
  <bookViews>
    <workbookView xWindow="0" yWindow="0" windowWidth="15360" windowHeight="7050" activeTab="1"/>
  </bookViews>
  <sheets>
    <sheet name="APERTURA" sheetId="51" r:id="rId1"/>
    <sheet name="VERIFICACION JURIDICA" sheetId="52" r:id="rId2"/>
    <sheet name="VERIFICACION FINANCIERA" sheetId="47" r:id="rId3"/>
    <sheet name="VERIFICACION TECNICA" sheetId="34" r:id="rId4"/>
    <sheet name="VTE" sheetId="33" r:id="rId5"/>
    <sheet name="CALIFICACION PERSONAL" sheetId="49" r:id="rId6"/>
    <sheet name="CORREC. ARITM." sheetId="50" r:id="rId7"/>
    <sheet name="PROPUESTA ECONOMICA" sheetId="32" state="hidden" r:id="rId8"/>
  </sheets>
  <externalReferences>
    <externalReference r:id="rId9"/>
    <externalReference r:id="rId10"/>
    <externalReference r:id="rId11"/>
    <externalReference r:id="rId12"/>
  </externalReferences>
  <definedNames>
    <definedName name="_Toc212325127" localSheetId="2">'VERIFICACION FINANCIERA'!#REF!</definedName>
    <definedName name="_Toc212325127" localSheetId="1">'VERIFICACION JURIDICA'!#REF!</definedName>
    <definedName name="_Toc212325127" localSheetId="3">'VERIFICACION TECNICA'!#REF!</definedName>
    <definedName name="_xlnm.Print_Area" localSheetId="5">'CALIFICACION PERSONAL'!$A$1:$J$30</definedName>
    <definedName name="_xlnm.Print_Area" localSheetId="1">'VERIFICACION JURIDICA'!$A$1:$H$37</definedName>
    <definedName name="_xlnm.Print_Area" localSheetId="3">'VERIFICACION TECNICA'!$A$1:$H$38</definedName>
    <definedName name="ELECTRICA" localSheetId="1">'[4]3.PRESUP. ELECTRICO'!$A$4:$G$212</definedName>
    <definedName name="ELECTRICA">'[1]3.PRESUP. ELECTRICO'!$A$4:$G$212</definedName>
    <definedName name="Export" localSheetId="5" hidden="1">{"'Hoja1'!$A$1:$I$70"}</definedName>
    <definedName name="Export" localSheetId="6" hidden="1">{"'Hoja1'!$A$1:$I$70"}</definedName>
    <definedName name="Export" localSheetId="2" hidden="1">{"'Hoja1'!$A$1:$I$70"}</definedName>
    <definedName name="Export" localSheetId="1" hidden="1">{"'Hoja1'!$A$1:$I$70"}</definedName>
    <definedName name="Export" hidden="1">{"'Hoja1'!$A$1:$I$70"}</definedName>
    <definedName name="formula" localSheetId="5">'[2]VERIFICACION TECNICA'!$A$34:$B$36</definedName>
    <definedName name="formula" localSheetId="6">'[2]VERIFICACION TECNICA'!$A$34:$B$36</definedName>
    <definedName name="formula" localSheetId="2">'VERIFICACION TECNICA'!$A$41:$B$43</definedName>
    <definedName name="formula">'VERIFICACION TECNICA'!#REF!</definedName>
    <definedName name="HTML_CodePage" hidden="1">1252</definedName>
    <definedName name="HTML_Control" localSheetId="5" hidden="1">{"'Hoja1'!$A$1:$I$70"}</definedName>
    <definedName name="HTML_Control" localSheetId="6" hidden="1">{"'Hoja1'!$A$1:$I$70"}</definedName>
    <definedName name="HTML_Control" localSheetId="2"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1">'[4]2.PRESUPUESTO OBRA CIVIL'!$A$4:$G$224</definedName>
    <definedName name="OBRA_CIVIL">'[1]2.PRESUPUESTO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2">'VERIFICACION FINANCIERA'!$A:$B,'VERIFICACION FINANCIERA'!$1:$11</definedName>
    <definedName name="_xlnm.Print_Titles" localSheetId="1">'VERIFICACION JURIDICA'!$A:$B,'VERIFICACION JURIDICA'!$1:$8</definedName>
    <definedName name="_xlnm.Print_Titles" localSheetId="3">'VERIFICACION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H22" i="34" l="1"/>
  <c r="F22" i="34"/>
  <c r="F39" i="50" l="1"/>
  <c r="F40" i="50"/>
  <c r="F41" i="50"/>
  <c r="F42" i="50"/>
  <c r="F44" i="50"/>
  <c r="F45" i="50"/>
  <c r="F46" i="50"/>
  <c r="F47" i="50"/>
  <c r="F50" i="50"/>
  <c r="F51" i="50"/>
  <c r="F52" i="50"/>
  <c r="F53" i="50"/>
  <c r="F54" i="50"/>
  <c r="F55" i="50"/>
  <c r="F56" i="50"/>
  <c r="F57" i="50"/>
  <c r="F58" i="50"/>
  <c r="F59" i="50"/>
  <c r="F60" i="50"/>
  <c r="F62" i="50"/>
  <c r="F63" i="50"/>
  <c r="F64" i="50"/>
  <c r="F65" i="50"/>
  <c r="F66" i="50"/>
  <c r="F68" i="50"/>
  <c r="F70" i="50"/>
  <c r="F71" i="50"/>
  <c r="F73" i="50"/>
  <c r="F75" i="50"/>
  <c r="N32" i="50"/>
  <c r="O32" i="50"/>
  <c r="N33" i="50"/>
  <c r="O33" i="50"/>
  <c r="N34" i="50"/>
  <c r="O34" i="50"/>
  <c r="N35" i="50"/>
  <c r="O35" i="50"/>
  <c r="N36" i="50"/>
  <c r="O36" i="50"/>
  <c r="N37" i="50"/>
  <c r="O37" i="50"/>
  <c r="N38" i="50"/>
  <c r="O38" i="50"/>
  <c r="N39" i="50"/>
  <c r="O39" i="50"/>
  <c r="N40" i="50"/>
  <c r="O40" i="50"/>
  <c r="N41" i="50"/>
  <c r="O41" i="50"/>
  <c r="N42" i="50"/>
  <c r="O42" i="50"/>
  <c r="N44" i="50"/>
  <c r="O44" i="50"/>
  <c r="N45" i="50"/>
  <c r="O45" i="50"/>
  <c r="N46" i="50"/>
  <c r="O46" i="50"/>
  <c r="N47" i="50"/>
  <c r="O47" i="50"/>
  <c r="N50" i="50"/>
  <c r="O50" i="50"/>
  <c r="N51" i="50"/>
  <c r="O51" i="50"/>
  <c r="N52" i="50"/>
  <c r="O52" i="50"/>
  <c r="N53" i="50"/>
  <c r="O53" i="50"/>
  <c r="N54" i="50"/>
  <c r="O54" i="50"/>
  <c r="N55" i="50"/>
  <c r="O55" i="50"/>
  <c r="N56" i="50"/>
  <c r="O56" i="50"/>
  <c r="N57" i="50"/>
  <c r="O57" i="50"/>
  <c r="N58" i="50"/>
  <c r="O58" i="50"/>
  <c r="N59" i="50"/>
  <c r="O59" i="50"/>
  <c r="N60" i="50"/>
  <c r="O60" i="50"/>
  <c r="N62" i="50"/>
  <c r="O62" i="50"/>
  <c r="N63" i="50"/>
  <c r="O63" i="50"/>
  <c r="N64" i="50"/>
  <c r="O64" i="50"/>
  <c r="N65" i="50"/>
  <c r="O65" i="50"/>
  <c r="N66" i="50"/>
  <c r="O66" i="50"/>
  <c r="N68" i="50"/>
  <c r="O68" i="50"/>
  <c r="N70" i="50"/>
  <c r="O70" i="50"/>
  <c r="N71" i="50"/>
  <c r="O71" i="50"/>
  <c r="N73" i="50"/>
  <c r="O73" i="50"/>
  <c r="N75" i="50"/>
  <c r="O75" i="50"/>
  <c r="K32" i="50"/>
  <c r="L32" i="50"/>
  <c r="K33" i="50"/>
  <c r="L33" i="50"/>
  <c r="K34" i="50"/>
  <c r="L34" i="50"/>
  <c r="K35" i="50"/>
  <c r="L35" i="50"/>
  <c r="K36" i="50"/>
  <c r="L36" i="50"/>
  <c r="K37" i="50"/>
  <c r="L37" i="50"/>
  <c r="K38" i="50"/>
  <c r="L38" i="50"/>
  <c r="K39" i="50"/>
  <c r="L39" i="50"/>
  <c r="K40" i="50"/>
  <c r="L40" i="50"/>
  <c r="K41" i="50"/>
  <c r="L41" i="50"/>
  <c r="K42" i="50"/>
  <c r="L42" i="50"/>
  <c r="K44" i="50"/>
  <c r="L44" i="50"/>
  <c r="K45" i="50"/>
  <c r="L45" i="50"/>
  <c r="K46" i="50"/>
  <c r="L46" i="50"/>
  <c r="K47" i="50"/>
  <c r="L47" i="50"/>
  <c r="K50" i="50"/>
  <c r="L50" i="50"/>
  <c r="K51" i="50"/>
  <c r="L51" i="50"/>
  <c r="K52" i="50"/>
  <c r="L52" i="50"/>
  <c r="K53" i="50"/>
  <c r="L53" i="50"/>
  <c r="K54" i="50"/>
  <c r="L54" i="50"/>
  <c r="K55" i="50"/>
  <c r="L55" i="50"/>
  <c r="K56" i="50"/>
  <c r="L56" i="50"/>
  <c r="K57" i="50"/>
  <c r="L57" i="50"/>
  <c r="K58" i="50"/>
  <c r="L58" i="50"/>
  <c r="K59" i="50"/>
  <c r="L59" i="50"/>
  <c r="K60" i="50"/>
  <c r="L60" i="50"/>
  <c r="K62" i="50"/>
  <c r="K63" i="50"/>
  <c r="K64" i="50"/>
  <c r="K65" i="50"/>
  <c r="K66" i="50"/>
  <c r="K68" i="50"/>
  <c r="L68" i="50"/>
  <c r="K70" i="50"/>
  <c r="L70" i="50"/>
  <c r="K71" i="50"/>
  <c r="L71" i="50"/>
  <c r="K73" i="50"/>
  <c r="L73" i="50"/>
  <c r="K75" i="50"/>
  <c r="L75" i="50"/>
  <c r="H33" i="50"/>
  <c r="I33" i="50"/>
  <c r="H34" i="50"/>
  <c r="I34" i="50"/>
  <c r="H35" i="50"/>
  <c r="I35" i="50"/>
  <c r="H36" i="50"/>
  <c r="I36" i="50"/>
  <c r="H37" i="50"/>
  <c r="I37" i="50"/>
  <c r="H38" i="50"/>
  <c r="I38" i="50"/>
  <c r="H39" i="50"/>
  <c r="I39" i="50"/>
  <c r="H40" i="50"/>
  <c r="I40" i="50"/>
  <c r="H41" i="50"/>
  <c r="I41" i="50"/>
  <c r="H42" i="50"/>
  <c r="I42" i="50"/>
  <c r="H44" i="50"/>
  <c r="I44" i="50"/>
  <c r="H45" i="50"/>
  <c r="I45" i="50"/>
  <c r="H46" i="50"/>
  <c r="I46" i="50"/>
  <c r="H47" i="50"/>
  <c r="I47" i="50"/>
  <c r="H50" i="50"/>
  <c r="I50" i="50"/>
  <c r="H51" i="50"/>
  <c r="I51" i="50"/>
  <c r="H52" i="50"/>
  <c r="I52" i="50"/>
  <c r="H53" i="50"/>
  <c r="I53" i="50"/>
  <c r="H54" i="50"/>
  <c r="I54" i="50"/>
  <c r="H55" i="50"/>
  <c r="I55" i="50"/>
  <c r="H56" i="50"/>
  <c r="I56" i="50"/>
  <c r="H57" i="50"/>
  <c r="I57" i="50"/>
  <c r="H58" i="50"/>
  <c r="I58" i="50"/>
  <c r="H59" i="50"/>
  <c r="I59" i="50"/>
  <c r="H60" i="50"/>
  <c r="I60" i="50"/>
  <c r="H62" i="50"/>
  <c r="I62" i="50"/>
  <c r="H63" i="50"/>
  <c r="I63" i="50"/>
  <c r="H64" i="50"/>
  <c r="I64" i="50"/>
  <c r="H65" i="50"/>
  <c r="I65" i="50"/>
  <c r="H66" i="50"/>
  <c r="I66" i="50"/>
  <c r="H68" i="50"/>
  <c r="I68" i="50"/>
  <c r="H70" i="50"/>
  <c r="I70" i="50"/>
  <c r="H71" i="50"/>
  <c r="I71" i="50"/>
  <c r="H73" i="50"/>
  <c r="I73" i="50"/>
  <c r="H75" i="50"/>
  <c r="I75" i="50"/>
  <c r="F33" i="50"/>
  <c r="F34" i="50"/>
  <c r="N18" i="50"/>
  <c r="O18" i="50"/>
  <c r="K18" i="50"/>
  <c r="L18" i="50"/>
  <c r="H18" i="50"/>
  <c r="I18" i="50"/>
  <c r="F18" i="50"/>
  <c r="H15" i="34" l="1"/>
  <c r="K25" i="33" l="1"/>
  <c r="J17" i="49" l="1"/>
  <c r="H17" i="49"/>
  <c r="F17" i="49"/>
  <c r="D17" i="49"/>
  <c r="M81" i="50" l="1"/>
  <c r="J81" i="50"/>
  <c r="G81" i="50"/>
  <c r="C81" i="50"/>
  <c r="F38" i="50"/>
  <c r="F36" i="50"/>
  <c r="F35" i="50"/>
  <c r="I32" i="50"/>
  <c r="H32" i="50"/>
  <c r="F32" i="50"/>
  <c r="O31" i="50"/>
  <c r="N31" i="50"/>
  <c r="L31" i="50"/>
  <c r="K31" i="50"/>
  <c r="I31" i="50"/>
  <c r="H31" i="50"/>
  <c r="F31" i="50"/>
  <c r="O30" i="50"/>
  <c r="N30" i="50"/>
  <c r="L30" i="50"/>
  <c r="K30" i="50"/>
  <c r="I30" i="50"/>
  <c r="H30" i="50"/>
  <c r="F30" i="50"/>
  <c r="O29" i="50"/>
  <c r="N29" i="50"/>
  <c r="L29" i="50"/>
  <c r="K29" i="50"/>
  <c r="I29" i="50"/>
  <c r="H29" i="50"/>
  <c r="F29" i="50"/>
  <c r="O28" i="50"/>
  <c r="N28" i="50"/>
  <c r="L28" i="50"/>
  <c r="K28" i="50"/>
  <c r="I28" i="50"/>
  <c r="H28" i="50"/>
  <c r="F28" i="50"/>
  <c r="O26" i="50"/>
  <c r="N26" i="50"/>
  <c r="L26" i="50"/>
  <c r="K26" i="50"/>
  <c r="I26" i="50"/>
  <c r="H26" i="50"/>
  <c r="F26" i="50"/>
  <c r="O25" i="50"/>
  <c r="N25" i="50"/>
  <c r="L25" i="50"/>
  <c r="K25" i="50"/>
  <c r="I25" i="50"/>
  <c r="H25" i="50"/>
  <c r="F25" i="50"/>
  <c r="O24" i="50"/>
  <c r="N24" i="50"/>
  <c r="L24" i="50"/>
  <c r="K24" i="50"/>
  <c r="I24" i="50"/>
  <c r="H24" i="50"/>
  <c r="F24" i="50"/>
  <c r="O23" i="50"/>
  <c r="N23" i="50"/>
  <c r="L23" i="50"/>
  <c r="K23" i="50"/>
  <c r="I23" i="50"/>
  <c r="H23" i="50"/>
  <c r="F23" i="50"/>
  <c r="O22" i="50"/>
  <c r="N22" i="50"/>
  <c r="L22" i="50"/>
  <c r="K22" i="50"/>
  <c r="I22" i="50"/>
  <c r="H22" i="50"/>
  <c r="F22" i="50"/>
  <c r="O21" i="50"/>
  <c r="N21" i="50"/>
  <c r="L21" i="50"/>
  <c r="K21" i="50"/>
  <c r="I21" i="50"/>
  <c r="H21" i="50"/>
  <c r="F21" i="50"/>
  <c r="O20" i="50"/>
  <c r="N20" i="50"/>
  <c r="L20" i="50"/>
  <c r="K20" i="50"/>
  <c r="I20" i="50"/>
  <c r="H20" i="50"/>
  <c r="F20" i="50"/>
  <c r="O17" i="50"/>
  <c r="N17" i="50"/>
  <c r="L17" i="50"/>
  <c r="K17" i="50"/>
  <c r="I17" i="50"/>
  <c r="H17" i="50"/>
  <c r="F17" i="50"/>
  <c r="O16" i="50"/>
  <c r="N16" i="50"/>
  <c r="L16" i="50"/>
  <c r="K16" i="50"/>
  <c r="I16" i="50"/>
  <c r="H16" i="50"/>
  <c r="F16" i="50"/>
  <c r="O15" i="50"/>
  <c r="N15" i="50"/>
  <c r="L15" i="50"/>
  <c r="K15" i="50"/>
  <c r="I15" i="50"/>
  <c r="H15" i="50"/>
  <c r="F15" i="50"/>
  <c r="O14" i="50"/>
  <c r="N14" i="50"/>
  <c r="L14" i="50"/>
  <c r="K14" i="50"/>
  <c r="I14" i="50"/>
  <c r="H14" i="50"/>
  <c r="F14" i="50"/>
  <c r="O13" i="50"/>
  <c r="N13" i="50"/>
  <c r="L13" i="50"/>
  <c r="K13" i="50"/>
  <c r="I13" i="50"/>
  <c r="H13" i="50"/>
  <c r="F13" i="50"/>
  <c r="O12" i="50"/>
  <c r="N12" i="50"/>
  <c r="L12" i="50"/>
  <c r="K12" i="50"/>
  <c r="I12" i="50"/>
  <c r="H12" i="50"/>
  <c r="F12" i="50"/>
  <c r="O11" i="50"/>
  <c r="N11" i="50"/>
  <c r="L11" i="50"/>
  <c r="K11" i="50"/>
  <c r="I11" i="50"/>
  <c r="H11" i="50"/>
  <c r="F11" i="50"/>
  <c r="O10" i="50"/>
  <c r="N10" i="50"/>
  <c r="L10" i="50"/>
  <c r="K10" i="50"/>
  <c r="I10" i="50"/>
  <c r="H10" i="50"/>
  <c r="F10" i="50"/>
  <c r="O9" i="50"/>
  <c r="N9" i="50"/>
  <c r="L9" i="50"/>
  <c r="K9" i="50"/>
  <c r="I9" i="50"/>
  <c r="H9" i="50"/>
  <c r="F9" i="50"/>
  <c r="F77" i="50" l="1"/>
  <c r="F79" i="50" s="1"/>
  <c r="F82" i="50" s="1"/>
  <c r="L81" i="50"/>
  <c r="I81" i="50"/>
  <c r="O81" i="50"/>
  <c r="H77" i="50"/>
  <c r="H78" i="50" s="1"/>
  <c r="N77" i="50"/>
  <c r="N80" i="50" s="1"/>
  <c r="K77" i="50"/>
  <c r="K79" i="50" s="1"/>
  <c r="K82" i="50" s="1"/>
  <c r="F78" i="50" l="1"/>
  <c r="F80" i="50"/>
  <c r="H80" i="50"/>
  <c r="K78" i="50"/>
  <c r="N78" i="50"/>
  <c r="H79" i="50"/>
  <c r="H82" i="50" s="1"/>
  <c r="K80" i="50"/>
  <c r="N79" i="50"/>
  <c r="N82" i="50" s="1"/>
  <c r="F81" i="50" l="1"/>
  <c r="F83" i="50" s="1"/>
  <c r="N81" i="50"/>
  <c r="N85" i="50" s="1"/>
  <c r="N88" i="50" s="1"/>
  <c r="N89" i="50" s="1"/>
  <c r="O89" i="50" s="1"/>
  <c r="H81" i="50"/>
  <c r="H85" i="50" s="1"/>
  <c r="H88" i="50" s="1"/>
  <c r="H89" i="50" s="1"/>
  <c r="I89" i="50" s="1"/>
  <c r="K81" i="50"/>
  <c r="K85" i="50" s="1"/>
  <c r="H86" i="50" l="1"/>
  <c r="I86" i="50" s="1"/>
  <c r="L85" i="50"/>
  <c r="O85" i="50"/>
  <c r="K86" i="50"/>
  <c r="L86" i="50" s="1"/>
  <c r="N86" i="50"/>
  <c r="O86" i="50" s="1"/>
  <c r="M91" i="50" s="1"/>
  <c r="I85" i="50"/>
  <c r="K88" i="50"/>
  <c r="K89" i="50" s="1"/>
  <c r="L89" i="50" s="1"/>
  <c r="J91" i="50" l="1"/>
  <c r="G91" i="50"/>
  <c r="D10" i="33"/>
  <c r="O37" i="33" l="1"/>
  <c r="P37" i="33" s="1"/>
  <c r="O25" i="33"/>
  <c r="O11" i="33" l="1"/>
  <c r="O6" i="33"/>
  <c r="H14" i="34" s="1"/>
  <c r="O10" i="33"/>
  <c r="P25" i="33"/>
  <c r="O13" i="33" l="1"/>
  <c r="G14" i="34"/>
  <c r="G13" i="34" s="1"/>
  <c r="K10" i="33" l="1"/>
  <c r="K37" i="33"/>
  <c r="K11" i="33" s="1"/>
  <c r="G25" i="33"/>
  <c r="G37" i="33"/>
  <c r="H37" i="33" s="1"/>
  <c r="L28" i="32"/>
  <c r="I26" i="32"/>
  <c r="G6" i="33" l="1"/>
  <c r="G10" i="33"/>
  <c r="K6" i="33"/>
  <c r="L25" i="33"/>
  <c r="F14" i="34"/>
  <c r="E14" i="34" s="1"/>
  <c r="E13" i="34" s="1"/>
  <c r="H25" i="33"/>
  <c r="L37" i="33"/>
  <c r="K13" i="33" l="1"/>
  <c r="D14" i="34"/>
  <c r="C14" i="34" s="1"/>
  <c r="C13" i="34" s="1"/>
  <c r="G13" i="33"/>
</calcChain>
</file>

<file path=xl/sharedStrings.xml><?xml version="1.0" encoding="utf-8"?>
<sst xmlns="http://schemas.openxmlformats.org/spreadsheetml/2006/main" count="684" uniqueCount="362">
  <si>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</si>
  <si>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</si>
  <si>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</si>
  <si>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</si>
  <si>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</si>
  <si>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</si>
  <si>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</si>
  <si>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</si>
  <si>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</si>
  <si>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</si>
  <si>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</si>
  <si>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</si>
  <si>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</si>
  <si>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</si>
  <si>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</si>
  <si>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</si>
  <si>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</si>
  <si>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</si>
  <si>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</si>
  <si>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</si>
  <si>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</si>
  <si>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</si>
  <si>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</si>
  <si>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</si>
  <si>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</si>
  <si>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</si>
  <si>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</si>
  <si>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</si>
  <si>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</si>
  <si>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</si>
  <si>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</si>
  <si>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</si>
  <si>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</si>
  <si>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</si>
  <si>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</si>
  <si>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</si>
  <si>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</si>
  <si>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</si>
  <si>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</si>
  <si>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</si>
  <si>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</si>
  <si>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</si>
  <si>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</si>
  <si>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</si>
  <si>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</si>
  <si>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</si>
  <si>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</si>
  <si>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</si>
  <si>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</si>
  <si>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</si>
  <si>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</si>
  <si>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</si>
  <si>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</si>
  <si>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</si>
  <si>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</si>
  <si>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</si>
  <si>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</si>
  <si>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</si>
  <si>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</si>
  <si>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</si>
  <si>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</si>
  <si>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</si>
  <si>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</si>
  <si>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</si>
  <si>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</si>
  <si>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</si>
  <si>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</si>
  <si>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</si>
  <si>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</si>
  <si>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</si>
  <si>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</si>
  <si>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</si>
  <si>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</si>
  <si>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</si>
  <si>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</si>
  <si>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</si>
  <si>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</si>
  <si>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</si>
  <si>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</si>
  <si>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</si>
  <si>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</si>
  <si>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</si>
  <si>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</si>
  <si>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</si>
  <si>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</si>
  <si>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</si>
  <si>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</si>
  <si>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</si>
  <si>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</si>
  <si>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</si>
  <si>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</si>
  <si>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</si>
  <si>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</si>
  <si>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</si>
  <si>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</si>
  <si>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</si>
  <si>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</si>
  <si>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</si>
  <si>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</si>
  <si>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</si>
  <si>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</si>
  <si>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</si>
  <si>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</si>
  <si>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</si>
  <si>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</si>
  <si>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</si>
  <si>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</si>
  <si>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</si>
  <si>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</si>
  <si>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</si>
  <si>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</si>
  <si>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</si>
  <si>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</si>
  <si>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</si>
  <si>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CONCEPTO</t>
  </si>
  <si>
    <t>NO HABIL</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</si>
  <si>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</si>
  <si>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</si>
  <si>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</si>
  <si>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</si>
  <si>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</si>
  <si>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</si>
  <si>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</si>
  <si>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</si>
  <si>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</si>
  <si>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</si>
  <si>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</si>
  <si>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</si>
  <si>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</si>
  <si>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</si>
  <si>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</si>
  <si>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</si>
  <si>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</si>
  <si>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</si>
  <si>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</si>
  <si>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</si>
  <si>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NO HABIL / SUBSANAR</t>
  </si>
  <si>
    <t>JOSE GIOVANNI TOBAR PAZ</t>
  </si>
  <si>
    <t>LICITACION No. 027-2017</t>
  </si>
  <si>
    <t>2.1 - g)</t>
  </si>
  <si>
    <t>PERSONAL MÍNIMO REQUERIDO</t>
  </si>
  <si>
    <t>MAESTRO
FECHA EXP. 1997
DISPONIBILIDAD 100%</t>
  </si>
  <si>
    <t>PROPUESTA ECONOMICA</t>
  </si>
  <si>
    <t>Corrección Aritmetica</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</si>
  <si>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t>
    </r>
  </si>
  <si>
    <r>
      <rPr>
        <b/>
        <sz val="12"/>
        <rFont val="Arial Narrow"/>
        <family val="2"/>
      </rPr>
      <t xml:space="preserve">Profesional en salud ocupacional. </t>
    </r>
    <r>
      <rPr>
        <sz val="12"/>
        <rFont val="Arial Narrow"/>
        <family val="2"/>
      </rPr>
      <t>(1)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</si>
  <si>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</si>
  <si>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</si>
  <si>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</si>
  <si>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</si>
  <si>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</si>
  <si>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</si>
  <si>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</si>
  <si>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</si>
  <si>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</si>
  <si>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TOTAL</t>
  </si>
  <si>
    <t>MAX</t>
  </si>
  <si>
    <t>2.4.</t>
  </si>
  <si>
    <t>VICERRECTORIA ADMINISTRATIVA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</si>
  <si>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</si>
  <si>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</si>
  <si>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</si>
  <si>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</si>
  <si>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</si>
  <si>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</si>
  <si>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</si>
  <si>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</si>
  <si>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</si>
  <si>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</si>
  <si>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</si>
  <si>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</si>
  <si>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 xml:space="preserve">PROFESIONAL EN SALUD OCUPACIONAL </t>
  </si>
  <si>
    <t>Carta de Compromiso 50%</t>
  </si>
  <si>
    <t>ML</t>
  </si>
  <si>
    <t>APARATOS SANITARIOS</t>
  </si>
  <si>
    <t>CARPINTERIA ALUMINIO</t>
  </si>
  <si>
    <t>SUMINISTRO E INSTALACION MARCO ALUM. 0.81-1.00 M PEST C/LUCETA</t>
  </si>
  <si>
    <t>LUMINARIAS</t>
  </si>
  <si>
    <t>CAPITAL DE TRABAJO &gt;= 100%PO
PO =  $340.857.191,oo</t>
  </si>
  <si>
    <t>ÍNDICE DE LIQUIDEZ &gt;= 1,2</t>
  </si>
  <si>
    <t>NIVEL DE ENDEUDAMIENTO &lt;= 60%</t>
  </si>
  <si>
    <t>RAZÓN DE COBERTURA DE INTERESES &gt;= 1 ó INDEFINIDO</t>
  </si>
  <si>
    <t>RENTABILIDAD SOBRE PATRIMONIO &gt; 0.03</t>
  </si>
  <si>
    <t>RENTABILIDAD SOBRE ACTIVOS &gt; 0.01</t>
  </si>
  <si>
    <t>EXPERIENCIA ESPECIFICA
MÁXIMO dos (02) contratos de obra civil de construcción y/o adecuación y/o ampliación y/o mantenimiento de edificaciones residenciales urbanas de mínimo dos (2) pisos.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o privadas,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En los contratos aportados para acreditar la experiencia específica deberán contener dentro de su objeto la ejecución de las siguientes actividades: instalaciones hidro sanitarias, instalaciones eléctricas, pañetes, enchapes, e instalación de aparatos sanitarios y deberán acreditar haber intervenido al menos un área de 1.600 m2.
Cada contrato que el proponente aporte como experiencia específica debe estar registrado en el RUP y debe encontrarse inscrito en al menos uno de los códigos UNSPSC exigido en el numeral 2.1 literal (d) del presente pliego de condiciones. 721110 - 721111</t>
  </si>
  <si>
    <t>VALOR TOTAL EJECUTADO 
PO = $482.361.652,oo</t>
  </si>
  <si>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y/o mantenimiento de edificaciones residenciales urbanas de mínimo dos (2) pisos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</si>
  <si>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y/o mantenimiento de edificaciones residenciales urbanas de mínimo dos (2) pisos celebrados con entidades públicas.</t>
    </r>
  </si>
  <si>
    <t>EL CONTRATO No.1
EL OBJETO DEL CONTRATO APORTADO NO CUMPLE CON LA EXPERIENCIA REQUERIDA
EL CONTRATO No.2 
EL OBJETO DEL CONTRATO APORTADO NO CUMPLE CON LA EXPERIENCIA REQUERIDA</t>
  </si>
  <si>
    <t>En caso de estructura plural, el oferente que aporte más del 40% de la experiencia específica relacionada con el criterio de VTE ($192.944.661,oo), debe tener por lo menos una participación del 40%.</t>
  </si>
  <si>
    <t>LUIS FERANDO POLANCO</t>
  </si>
  <si>
    <t>EL CONTRATO No.1 ESTA REGISTRADO EN LOS CODIGOS UNSPSC 721110
APORTA CERTIFICACION</t>
  </si>
  <si>
    <t>ING. CIVIL
FECHA EXP. M.P. 1986
DISPONIBILIDAD 50%</t>
  </si>
  <si>
    <t>ING. CIVIL
FECHA EXP. M.P. 1978
DISPONIBILIDAD 100%</t>
  </si>
  <si>
    <t>PROFESIONAL EN SALUD OCUPACIONAL
FECHA EXP. 2012
DISPONIBILIDAD 50%</t>
  </si>
  <si>
    <t>CONSORCIO PROKA</t>
  </si>
  <si>
    <t>UNSPSC
721110</t>
  </si>
  <si>
    <t xml:space="preserve">EL CONTRATO No.1 ESTA REGISTRADO EN EL CODIGO UNSPSC 721110
APORTA CERTIFICACION
</t>
  </si>
  <si>
    <t>ING. CIVIL
FECHA EXP. M.P. 1996
DISPONIBILIDAD 100%</t>
  </si>
  <si>
    <t>ING. CIVIL
FECHA EXP. M.P. 1988
DISPONIBILIDAD 100%</t>
  </si>
  <si>
    <t>MAESTRO
FECHA EXP. 2002
DISPONIBILIDAD 100%</t>
  </si>
  <si>
    <r>
      <t xml:space="preserve">ING. AMBIENTAL ESP. SALUD OCUPACIONAL
DISPONIBILIDAD 50%
</t>
    </r>
    <r>
      <rPr>
        <b/>
        <sz val="12"/>
        <color rgb="FFFF0000"/>
        <rFont val="Arial Narrow"/>
        <family val="2"/>
      </rPr>
      <t>NO APORTA LICENCIA PARA PRESTAR SERVICIOS EN SALUD OCUPACIONAL</t>
    </r>
  </si>
  <si>
    <t>NO HABIL TECNICAMENTE</t>
  </si>
  <si>
    <t>LICITACIÓN PÚBLICA N° 028-2017</t>
  </si>
  <si>
    <t>OBJETO: REMODELACION Y ADECUACION DE LAS RESIDENCIAS MASCULINAS 4 DE MARZO DE LA UNIVERSIDAD DEL CAUCA EN LA CIUDAD DE POPAYAN.A</t>
  </si>
  <si>
    <t>OBJETO: REMODELACION Y ADECUACION DE LAS RESIDENCIAS MASCULINAS 4 DE MARZO DE LA UNIVERSIDAD DEL CAUCA EN LA CIUDAD DE POPAYAN.</t>
  </si>
  <si>
    <t>OBJETO: REMODELACION Y ADECUACION DE LAS RESIDENCIAS MASCULINAS 4 DE MARZO DE LA UNIVERSIDAD DEL CAUCA EN LA CIUDAD DE POPAYAN</t>
  </si>
  <si>
    <t>PRELIMINARES</t>
  </si>
  <si>
    <t>Demolición enchapes de pared baños, incluye retiro y bote de escombros</t>
  </si>
  <si>
    <t>Rasqueteada y resane de muros existentes, incluye estuco y repello 1:3 donde sea necesario</t>
  </si>
  <si>
    <t>Demolición de piso existente en baños y cocinas, incluye primario, enchape, retiro y bote de escombro</t>
  </si>
  <si>
    <t>Desmonte de sanitarios y lavamanos, incluye retiro</t>
  </si>
  <si>
    <t xml:space="preserve">Desmonte de marco + nave puertas, incluye retiro y bote si es necesario </t>
  </si>
  <si>
    <t xml:space="preserve">Demolición de recubrimiento en mesones de granito pulido, incluye retiro y bote de escombros </t>
  </si>
  <si>
    <t>Desmonte de puntos hidraúlicos existentes, incluye tapón de 1/2" donde se requiera y ducteria existente, incluye retiro y bote</t>
  </si>
  <si>
    <t>Desmonte de puntos sanitarios de 2" existentes, incluye tapón liso de 2" donde se requiera y ducteria existente, incluye retiro y bote</t>
  </si>
  <si>
    <t>Desmonte de puntos sanitarios de 4" existentes, incluye tapón liso de 4" donde se requiera y ducteria existente, incluye retiro y bote</t>
  </si>
  <si>
    <t>Relleno con material seleccionado, incluye compactación mecánica</t>
  </si>
  <si>
    <t>ACABADOS Y ENCHAPES</t>
  </si>
  <si>
    <t>Suministro e instalación piso primario  e=0.07m 21 Mpa</t>
  </si>
  <si>
    <t>Suministro e instalación ceramica piso 30x30 tipo corona 1 calidad, incluye alistado mortero 1:3 e=4cm, cocinas y baños</t>
  </si>
  <si>
    <t>Suministro e instalación enchape pared 20x30 tipo corona 1 calidad, incluye repello 1:3, baños</t>
  </si>
  <si>
    <t>Recubrimiento en granito pulido meson + 1/2 caña + base + faldo, incluye dilatacion en bronce</t>
  </si>
  <si>
    <t>Pintura vinilo tres manos, incluye trabajo en alturas</t>
  </si>
  <si>
    <t>Pintura Koraza exteriores tres manos, incluye trabajo en alturas</t>
  </si>
  <si>
    <t>Suministro e instalación de espejo 4 mm</t>
  </si>
  <si>
    <t>INSTALACIONES HIDROSANITARIAS</t>
  </si>
  <si>
    <t>Suministro e instalación de puntos hidraúlicos, en tuberia pvc presión RDE 13.5, incluye tuberia, accesorios para su instalación y niple-codo galvanizado para la instalación de grifo donde sea necesario</t>
  </si>
  <si>
    <t>Suministro e instalación de red hidraúlica, en tuberia pvc presión RDE 13.5, de diámetro 3/4 incluye accesorios para su instalación</t>
  </si>
  <si>
    <t>Suministro e instalación de puntos sanitarios, en PVC 2", incluye tuberia, tee y accesorios para su instalación</t>
  </si>
  <si>
    <t>Suministro e instalación de puntos sanitarios, en PVC 3", incluye tuberia, tee y accesorios para su instalación</t>
  </si>
  <si>
    <t>Suministro e instalación de puntos sanitarios, en PVC 4", incluye tuberia, tee y accesorios para su instalación</t>
  </si>
  <si>
    <t>Suministro e instalación de bajantes en tuberia pvc
ventilación de diámetro 3", incluye accesorios para su
instalación andamios y equipo de protección para trabajo en
alturas.</t>
  </si>
  <si>
    <t>Suministro e instalacion de tuberia PVC sanitaria 4"</t>
  </si>
  <si>
    <t>Suministro e instalacion de tuberia PVC sanitaria 6"</t>
  </si>
  <si>
    <t>Caja de inspeccion cto 17.5 Mpa  60x60cm, e=10cm, Hprom=90cm, incluye tapa</t>
  </si>
  <si>
    <t>SUMINISTRO E INSTALACION DE SANITARIOS LINEA INSTITUCIONAL COLOR BLANCO, INCLUYE ACOPLES Y ACCESORIOS</t>
  </si>
  <si>
    <t>Suministro e instalación lavamanos de sobreponer línea free de Corona, incluye griferia y accesorios</t>
  </si>
  <si>
    <t>Suministro e instalación de ducha grival sin mezclador</t>
  </si>
  <si>
    <t>Suministro e instalacion de Incrustables en porcelana: jabonera, toallero, papelera, gancho eite o similar.</t>
  </si>
  <si>
    <t>JGO</t>
  </si>
  <si>
    <t>Suministro e Instalación de rejilla sosco 3"x2" Aluminio</t>
  </si>
  <si>
    <t>NAVE EN ALUMINIO PERFIL A/T/L 3"X1.1/2" ENCHAPADA LLENA BATIENTE, INCLUYE CHAPA TIPO YALE SATIN MANIJA</t>
  </si>
  <si>
    <t>Suministro e instalación closet en madera a todo costo</t>
  </si>
  <si>
    <t>Limpieza, repinte y matenimiento puertas en lámina</t>
  </si>
  <si>
    <t>PROYECTO ELECTRICO</t>
  </si>
  <si>
    <t>SALIDAS ILUMINACIÓN - TOMAS</t>
  </si>
  <si>
    <t>6.1.01</t>
  </si>
  <si>
    <t>Salida de ILUMINACIÓN 120 Voltios en tuberia conduit EMT Ø 3/4’’ y demas accesorios. Conductores N° 12 AWG –THHN –THWN incluida la línea a tierra, caja galvanizada 2x2" (o cajas 4’’x4’’ donde se requiera), empalmes con conectores de resorte tipo 3M,  cola en cable encauchetado 3x16 (±1.20Mt), tomacorriente y clavija aérea con polo a tierra para conexion de la luminaria.  Mano de obra donde sea necesario de: regata, entubado, resane, cableado, aparateado, aseo.</t>
  </si>
  <si>
    <t>6.1.02</t>
  </si>
  <si>
    <t>Salida de ILUMINACIÓN 120 Voltios en tuberia conduit PVC Ø ½’’,  terminales lisos tipo campana pvc y demas accesorios. Conductores N° 12 AWG –THHN –THWN incluida la línea a tierra, caja pvc 2x2" (o cajas 4’’x4’’ donde se requiera), empalmes con conectores de resorte tipo 3M,  plafon de porcelana. Mano de obra donde sea necesario de: regata, entubado, resane, cableado, aparateado, aseo.</t>
  </si>
  <si>
    <t>6.1.03</t>
  </si>
  <si>
    <t>Salidas para INTERRUPTOR SENCILLO.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</si>
  <si>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6.1.04</t>
  </si>
  <si>
    <t>Salidas para INTERRUPTOR DOBLE.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</si>
  <si>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6.1.05</t>
  </si>
  <si>
    <t>Salidas para INTERRUPTOR CONMUTABLE. en tuberia conduit PVC Ø ½’’ (y EMT Ø½’’  donde se requiera). Incluye interruptor 15 Amp con punto a tierra,  conductores  N° 12 AWG –THHN –THWN /Cu incluida la linea a tierra (utilizar color negro para retornos), accesorios.  Mano de obra donde sea necesario de: regata, entubado, resane, cableado, aparateado, aseo.</t>
  </si>
  <si>
    <t>6.1.06</t>
  </si>
  <si>
    <t>Salidas para SENSOR DE MOVIMIENTO. en tuberia conduit PVC Ø ½’’ (y EMT Ø½’’  donde se requiera). Incluye sensor de movimiento 180° Leviton, conductor  N° 12 AWG –THHN –THWN /Cu, accesorios.  Mano de obra donde sea necesario de: regata, entubado, resane, cableado, aparateado, aseo.</t>
  </si>
  <si>
    <t>6.1.07</t>
  </si>
  <si>
    <t>Salidas para TOMA LÁMPARA EMERGENCIA y/o aviso "SALIDA"  dobles monofásicos con polo a tierra en tuberia conduit PVC Ø ½’’,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</si>
  <si>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6.1.08</t>
  </si>
  <si>
    <t>Salidas para TOMAS NORMALES dobles monofásicos con polo a tierra en tuberia conduit PVC Ø ½’’ (o 3/4"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</si>
  <si>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6.1.09</t>
  </si>
  <si>
    <t>Salida especial para TOMA GFCI dobles monofásicos en tuberia conduit PVC Ø ½’’ (o 3/4"  donde se requiera), adaptdor terminal liso tipo campana pvc, cajas pvc 4x4" con suplemento y demas accesorios  . Incluye toma 20 Amp. GFCI debidamente instalado. Conductores N°. 10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</si>
  <si>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6.1.10</t>
  </si>
  <si>
    <t>Salida para TOMA ESPECIAL MONOFASICO en tuberia conduit PVC Ø ½’’ (o 3/4"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</si>
  <si>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6.1.11</t>
  </si>
  <si>
    <t>ALIMENTADOR CIRCUITO en conductores N° 12 AWG –THHN –THWN incluida la línea a tierra, tendido por bandeja o ducto, desde tablero de breakers.</t>
  </si>
  <si>
    <t>6.2.01</t>
  </si>
  <si>
    <t xml:space="preserve">Suministro e instalación de Lámpara hermética led 30x120mm, 2x32W Iltec, incluye accesorios y otro
</t>
  </si>
  <si>
    <t>6.2.02</t>
  </si>
  <si>
    <t xml:space="preserve">Suministro e instalación de aplique tipo Tortuga, LED 24w Iltec, </t>
  </si>
  <si>
    <t>6.2.03</t>
  </si>
  <si>
    <t>Suministro e instalación de Fotocontrol, incluye, accesorios y otros</t>
  </si>
  <si>
    <t>6.2.04</t>
  </si>
  <si>
    <t>Suministro e instalación Lampara de emergencia LED, Iltec</t>
  </si>
  <si>
    <t>6.2.05</t>
  </si>
  <si>
    <t>Suministro e instalación Aviso luminoso "SALIDA" Iltec</t>
  </si>
  <si>
    <t>TABLEROS DE DISTRIBUCION ELECTRICA</t>
  </si>
  <si>
    <t>6.3.01</t>
  </si>
  <si>
    <t>Suministro e instalación TABLERO DISTRIBUCION TRIFASICO 36 Ctos. TABLERO SERVICIOS GENERALES (TSG)  NTQ-436-T-SQ Schneider, con puerta y chapa, espacio para totalizador 3X80A, incluye interruptor general 3X60A, protecciones termomagnéticas según diseño.  Debe entregarse etiquetado indicando los circuitos que maneja y demas normas Retie.</t>
  </si>
  <si>
    <t>SISTEMA DE PUERTA A TIERRA (SPT) Y BANDEJA</t>
  </si>
  <si>
    <t>6.4.01</t>
  </si>
  <si>
    <t>SISTEMA MALLA A TIERRA tipo delta, 3varillas de Cu Cu 2,4m, soldadura exotérmica 150g, cable Cu 1/0 desnudo y  llevarlo hasta el TDG, tratamiento de tierra y cajas de inspección en concreto 30x30 con su respectiva tapa con ángulo en los bordes,  ademas se debe  realizar y presentar los resultados arrojados de la medición de resistencia a tierra y certificado de calibración del telurómetro empleado.</t>
  </si>
  <si>
    <t>6.4.02</t>
  </si>
  <si>
    <t xml:space="preserve">Suministro, transporte e instalación BANDEJA PORTACABLE cablofil  con accesorios. Suministro e instalación de BANDEJA PORTACABLES Cablofil de 20x8 , incluye todos los accesorios para su montaje, asi como una linea en cable de cobre desnudo N° 4 por todo el recorrido de la bandeja hasta la bornera de tierra en el TDG. </t>
  </si>
  <si>
    <t>OTROS ELECTRICOS</t>
  </si>
  <si>
    <t>6.5.01</t>
  </si>
  <si>
    <t>Desmonte circuitos existentes y replanteo de ducteria</t>
  </si>
  <si>
    <t>ASEO</t>
  </si>
  <si>
    <t>Aseo general</t>
  </si>
  <si>
    <t xml:space="preserve">UNIVERSIDAD DEL CAUCA
VICERRECTORIA ADMINISTRATIVA
LICITACIÓN PUBLICA No. 028 DE 2017
ACTA DE CIERRE DEL PROCESO Y APERTURA DE SOBRES No. 053 del 04 de diciembre de 2017
</t>
  </si>
  <si>
    <t>OBJETO: “REMODELACION Y ADECUACIÓN DE LAS RESIDENCIAS MASCULINAS 4 DE MARZO DE LA UNIVERSIDAD DEL CAUCA EN LA CIUDAD DE POPAYAN".</t>
  </si>
  <si>
    <t>Presupuesto Oficial = $482.361.652</t>
  </si>
  <si>
    <t xml:space="preserve">Conforme al calendario indicado en el Pliego de Condiciones modificado mediante Adenda No. 01,  mediante el cual se estableció como fecha de cierre del plazo de la licitación el día 04 de diciembre de 2017 a las 09:30 a.m., se procede a instalar la audiencia de apertura de las ofertas en presencia de los oferentes y asistentes para dar lectura según el orden de llegada, al número de folios, verificación de la carta de presentación de la oferta, verificación de los requisitos jurídicos  y capacidad financiera. 
</t>
  </si>
  <si>
    <t>Al proceso se presentaron TRES (03) ofertas, conforme a la información que se describe a continuación:</t>
  </si>
  <si>
    <t>Orden de apertura</t>
  </si>
  <si>
    <t>Proponente</t>
  </si>
  <si>
    <t>FOLIOS</t>
  </si>
  <si>
    <t xml:space="preserve">FECHA Y HORA DE LLEGADA </t>
  </si>
  <si>
    <t>GARANTÍA DE SERIEDAD DE LA OFERTA</t>
  </si>
  <si>
    <t>VALOR OFERTA</t>
  </si>
  <si>
    <t>AUI</t>
  </si>
  <si>
    <t xml:space="preserve">OBSERVACIONES </t>
  </si>
  <si>
    <t>Compañía de Seguros y No. de póliza.</t>
  </si>
  <si>
    <t>VALOR ANTES DE IVA</t>
  </si>
  <si>
    <t>IVA</t>
  </si>
  <si>
    <t>VALOR TOTAL</t>
  </si>
  <si>
    <t>El sobre No. 02 contiene 08 folios y un cd, con la carta de aceptación del presupuesto oficial y anexo B (formulario de experiencia especifica). La oferta se encuentra debidamente firmada. El sobre No. 1 contiene 141 folios</t>
  </si>
  <si>
    <t xml:space="preserve">04-12-2017
8:06 A.M.
</t>
  </si>
  <si>
    <t>CONFIANZA- CU042578</t>
  </si>
  <si>
    <r>
      <t xml:space="preserve">Administración: :17%
Utilidad: :5%
Imprevistos: 3%
</t>
    </r>
    <r>
      <rPr>
        <b/>
        <sz val="11"/>
        <color theme="1"/>
        <rFont val="Calibri"/>
        <family val="2"/>
        <scheme val="minor"/>
      </rPr>
      <t xml:space="preserve">Total AUI: 25%
</t>
    </r>
  </si>
  <si>
    <t xml:space="preserve">LUIS FERNANDO POLANCO FLOREZ </t>
  </si>
  <si>
    <t>El sobre No. 02 contiene 05 folios y un cd. La oferta se encuentra debidamente firmada.  El sobre No. 1 contiene 93 folios</t>
  </si>
  <si>
    <t xml:space="preserve">04-12-2017
08:29 A.M. 
</t>
  </si>
  <si>
    <t>SOLIDARIA-43545994000008492</t>
  </si>
  <si>
    <t>Debe aportar copia del acto administrativo mediante el cual se le otorga la pensión y debe aportar la planilla correspondiente al mes de noviembre</t>
  </si>
  <si>
    <t>El sobre No. 02 contiene 08 folios y un cd. La oferta se encuentra debidamente firmada. El sobre No. 1 contiene 198 folios</t>
  </si>
  <si>
    <t xml:space="preserve">04-12-2017
08:13 A.M.
</t>
  </si>
  <si>
    <t>CONFIANZA-CU042592</t>
  </si>
  <si>
    <t>Representante: Juan Carlos Canencio Sánchez.                                    LA PÓLIZA NO INDICA EL PORCENTAJE DE PARTICIPACIÓN DE LA PERSONA JURIDICA</t>
  </si>
  <si>
    <t>En constancia de lo anterior, se firma en Popayán el cuatro (4) de diciembre de dos mil diecisiete (2017), por quienes intervinieron en la Audiencia:</t>
  </si>
  <si>
    <t xml:space="preserve">YONNE GALVIS AGREDO </t>
  </si>
  <si>
    <t xml:space="preserve">Presidenta, Junta de Licitaciones y Contratos </t>
  </si>
  <si>
    <t xml:space="preserve">Jefe, División de Gestión Financiera                       </t>
  </si>
  <si>
    <t xml:space="preserve"> Jefe, Oficina Asesora Jurídica </t>
  </si>
  <si>
    <t xml:space="preserve">Universidad del Cauca </t>
  </si>
  <si>
    <t>LUCIA AMPARO GUZMÁN</t>
  </si>
  <si>
    <t xml:space="preserve">AIDA LUCIA TORO RAMÍREZ </t>
  </si>
  <si>
    <t xml:space="preserve">LADY CRISTINA PAZ BURBANO </t>
  </si>
  <si>
    <t xml:space="preserve">Jefe, Oficina de Control Interno      </t>
  </si>
  <si>
    <t xml:space="preserve">Jefe, Oficina de Planeación y Desarrollo Institucional                </t>
  </si>
  <si>
    <t xml:space="preserve">Abogada, Vicerrectoría Administrtiva </t>
  </si>
  <si>
    <t xml:space="preserve">INFORME DE EVALUACIÓN DE OFERTAS </t>
  </si>
  <si>
    <t xml:space="preserve">VERIFICACIÓN REQUISITOS JURIDICOS HABILITANTES - PROPONENTES </t>
  </si>
  <si>
    <t>OBJETO:REMODELACION Y ADECUACIÓN DE LAS RESIDENCIAS MASCULINAS 4 DE MARZO DE LA UNIVERSIDAD DEL CAUCA EN LA CIUDAD DE POPAYAN..</t>
  </si>
  <si>
    <t>OBSERVACION</t>
  </si>
  <si>
    <t>REQUISITOS DE CAPACIDAD JURIDICA</t>
  </si>
  <si>
    <t>CARTA DE PRESENTACIÓN</t>
  </si>
  <si>
    <t xml:space="preserve">Modifica el párrafo No. 5 </t>
  </si>
  <si>
    <t xml:space="preserve">MODIFICA EL NUMERO DE LA CONVOCATORIA </t>
  </si>
  <si>
    <t>AUTORIZACIÓN PARA PRESENTAR LA OFERTA</t>
  </si>
  <si>
    <t>N.A.</t>
  </si>
  <si>
    <t xml:space="preserve">N.A. </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</si>
  <si>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</si>
  <si>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</si>
  <si>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</si>
  <si>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 xml:space="preserve">LA PÓLIZA NO INDICA EL PORCENTAJE DE PARTICIPACIÓN DE LA PERSONA JURIDICA </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</si>
  <si>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</si>
  <si>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</si>
  <si>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</si>
  <si>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</si>
  <si>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</si>
  <si>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</si>
  <si>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</si>
  <si>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</si>
  <si>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 xml:space="preserve">DEBE SUBSANAR </t>
  </si>
  <si>
    <t>YONNE GALVIS AGREDO</t>
  </si>
  <si>
    <t xml:space="preserve">LADY CRISTINA PAZ MBURBANO </t>
  </si>
  <si>
    <t>Jefe, Oficina Asesora</t>
  </si>
  <si>
    <t>ABOGADA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</si>
</sst>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 #,##0_);[Red]\(&quot;$&quot;\ #,##0\)"/>
    <numFmt numFmtId="164" formatCode="_-&quot;$&quot;* #,##0_-;\-&quot;$&quot;* #,##0_-;_-&quot;$&quot;* &quot;-&quot;_-;_-@_-"/>
    <numFmt numFmtId="165" formatCode="_-&quot;$&quot;* #,##0.00_-;\-&quot;$&quot;* #,##0.00_-;_-&quot;$&quot;* &quot;-&quot;??_-;_-@_-"/>
    <numFmt numFmtId="166" formatCode="_-* #,##0.00\ _€_-;\-* #,##0.00\ _€_-;_-* &quot;-&quot;??\ _€_-;_-@_-"/>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quot;$&quot;\ #,##0.00"/>
    <numFmt numFmtId="172" formatCode="_ * #,##0.00_ ;_ * \-#,##0.00_ ;_ * &quot;-&quot;??_ ;_ @_ "/>
    <numFmt numFmtId="173" formatCode="_-* #,##0\ _€_-;\-* #,##0\ _€_-;_-* &quot;-&quot;??\ _€_-;_-@_-"/>
    <numFmt numFmtId="174" formatCode="_-* #,##0_-;\-* #,##0_-;_-* &quot;-&quot;??_-;_-@_-"/>
    <numFmt numFmtId="175" formatCode="_-* #,##0_-;\-* #,##0_-;_-* &quot;-&quot;_-;_-@_-"/>
    <numFmt numFmtId="176" formatCode="_-* #,##0.00_-;\-* #,##0.00_-;_-* &quot;-&quot;_-;_-@_-"/>
    <numFmt numFmtId="177" formatCode="0.0000%"/>
  </numFmts>
  <fonts count="41"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ont>
    <font>
      <b/>
      <sz val="10"/>
      <color rgb="FFFF0000"/>
      <name val="Arial Narrow"/>
      <family val="2"/>
    </font>
    <font>
      <sz val="10"/>
      <color rgb="FFFF0000"/>
      <name val="Arial Narrow"/>
      <family val="2"/>
    </font>
    <font>
      <b/>
      <sz val="10"/>
      <name val="Arial Black"/>
      <family val="2"/>
    </font>
    <font>
      <b/>
      <sz val="12"/>
      <name val="Arial Black"/>
      <family val="2"/>
    </font>
    <font>
      <b/>
      <sz val="11"/>
      <name val="Arial Black"/>
      <family val="2"/>
    </font>
    <font>
      <b/>
      <sz val="11"/>
      <color rgb="FFFFC000"/>
      <name val="Calibri"/>
      <family val="2"/>
      <scheme val="minor"/>
    </font>
    <font>
      <b/>
      <sz val="11"/>
      <name val="Calibri"/>
      <family val="2"/>
      <scheme val="minor"/>
    </font>
    <font>
      <b/>
      <sz val="12"/>
      <color rgb="FFFF0000"/>
      <name val="Arial Narrow"/>
      <family val="2"/>
    </font>
    <font>
      <sz val="8"/>
      <color theme="1"/>
      <name val="Arial"/>
      <family val="2"/>
    </font>
    <font>
      <b/>
      <sz val="11"/>
      <color theme="1"/>
      <name val="Calibri"/>
      <family val="2"/>
      <scheme val="minor"/>
    </font>
    <font>
      <sz val="10"/>
      <color theme="1"/>
      <name val="Calibri"/>
      <family val="2"/>
    </font>
    <font>
      <b/>
      <sz val="12"/>
      <color theme="1"/>
      <name val="Calibri"/>
      <family val="2"/>
      <scheme val="minor"/>
    </font>
    <font>
      <sz val="12"/>
      <color theme="1"/>
      <name val="Calibri"/>
      <family val="2"/>
      <scheme val="minor"/>
    </font>
    <font>
      <sz val="12"/>
      <color theme="1"/>
      <name val="Calibri"/>
      <family val="2"/>
    </font>
    <font>
      <b/>
      <sz val="12"/>
      <color theme="1"/>
      <name val="Calibri"/>
      <family val="2"/>
    </font>
    <font>
      <sz val="12"/>
      <name val="Calibri"/>
      <family val="2"/>
    </font>
  </fonts>
  <fills count="1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
      <patternFill patternType="solid">
        <fgColor theme="5"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2" fontId="2" fillId="0" borderId="0" applyFont="0" applyFill="0" applyBorder="0" applyAlignment="0" applyProtection="0"/>
    <xf numFmtId="0" fontId="22" fillId="0" borderId="0"/>
    <xf numFmtId="0" fontId="2" fillId="0" borderId="0"/>
    <xf numFmtId="0" fontId="24" fillId="0" borderId="0"/>
    <xf numFmtId="175" fontId="1" fillId="0" borderId="0" applyFont="0" applyFill="0" applyBorder="0" applyAlignment="0" applyProtection="0"/>
  </cellStyleXfs>
  <cellXfs count="36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7" fontId="0" fillId="0" borderId="0" xfId="1" applyNumberFormat="1" applyFont="1" applyBorder="1" applyAlignment="1">
      <alignment horizontal="center"/>
    </xf>
    <xf numFmtId="167" fontId="16"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3"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8" fontId="18" fillId="0" borderId="1" xfId="113" applyNumberFormat="1" applyFont="1" applyFill="1" applyBorder="1" applyAlignment="1">
      <alignment horizontal="center" vertical="center" wrapText="1"/>
    </xf>
    <xf numFmtId="168"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8"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0" xfId="112" applyFont="1" applyFill="1" applyBorder="1" applyAlignment="1">
      <alignment horizontal="center" vertical="center"/>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17" fillId="6" borderId="21" xfId="112" applyFont="1" applyFill="1" applyBorder="1" applyAlignment="1">
      <alignment horizontal="left" vertical="center" wrapText="1"/>
    </xf>
    <xf numFmtId="171" fontId="18" fillId="0" borderId="21" xfId="112" applyNumberFormat="1" applyFont="1" applyFill="1" applyBorder="1" applyAlignment="1">
      <alignment horizontal="center" vertical="center" wrapText="1"/>
    </xf>
    <xf numFmtId="0" fontId="20" fillId="0" borderId="17" xfId="112" applyFont="1" applyFill="1" applyBorder="1" applyAlignment="1">
      <alignment horizontal="center" vertical="center"/>
    </xf>
    <xf numFmtId="0" fontId="27" fillId="0" borderId="0" xfId="112" applyFont="1" applyFill="1" applyAlignment="1">
      <alignment vertical="center"/>
    </xf>
    <xf numFmtId="0" fontId="28" fillId="0" borderId="0" xfId="112" applyFont="1" applyFill="1" applyAlignment="1">
      <alignment vertical="justify"/>
    </xf>
    <xf numFmtId="0" fontId="2" fillId="0" borderId="0" xfId="112"/>
    <xf numFmtId="0" fontId="28"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29" fillId="0" borderId="0" xfId="112" applyFont="1" applyFill="1" applyAlignment="1">
      <alignment vertical="center"/>
    </xf>
    <xf numFmtId="0" fontId="29"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left" vertical="center" wrapText="1"/>
    </xf>
    <xf numFmtId="0" fontId="19" fillId="0" borderId="21"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1" xfId="112" applyFont="1" applyFill="1" applyBorder="1" applyAlignment="1">
      <alignment horizontal="justify"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applyFill="1" applyAlignment="1">
      <alignment vertical="center"/>
    </xf>
    <xf numFmtId="0" fontId="16" fillId="0" borderId="0" xfId="112" applyFont="1" applyFill="1" applyAlignment="1">
      <alignment horizontal="left" vertical="center"/>
    </xf>
    <xf numFmtId="0" fontId="16" fillId="0" borderId="0" xfId="112" applyFont="1"/>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6" fontId="8" fillId="0" borderId="21" xfId="117" applyNumberFormat="1" applyFont="1" applyFill="1" applyBorder="1" applyAlignment="1">
      <alignment horizontal="center" vertical="center"/>
    </xf>
    <xf numFmtId="169" fontId="8" fillId="0" borderId="21" xfId="2" applyNumberFormat="1" applyFont="1" applyFill="1" applyBorder="1" applyAlignment="1">
      <alignment vertical="center"/>
    </xf>
    <xf numFmtId="169"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69"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69"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69"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69" fontId="30"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69" fontId="7" fillId="0" borderId="26" xfId="0" applyNumberFormat="1" applyFont="1" applyFill="1" applyBorder="1" applyAlignment="1">
      <alignment vertical="center"/>
    </xf>
    <xf numFmtId="177"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center" vertical="center"/>
    </xf>
    <xf numFmtId="0" fontId="19" fillId="0" borderId="30" xfId="112" applyFont="1" applyFill="1" applyBorder="1" applyAlignment="1">
      <alignment horizontal="center" vertical="center"/>
    </xf>
    <xf numFmtId="0" fontId="7" fillId="0" borderId="21" xfId="0" applyFont="1" applyFill="1" applyBorder="1" applyAlignment="1">
      <alignment horizontal="left" vertical="center" wrapText="1"/>
    </xf>
    <xf numFmtId="176" fontId="7" fillId="0" borderId="21" xfId="117" applyNumberFormat="1" applyFont="1" applyFill="1" applyBorder="1" applyAlignment="1">
      <alignment horizontal="center" vertical="center"/>
    </xf>
    <xf numFmtId="169" fontId="7" fillId="0" borderId="21" xfId="2" applyNumberFormat="1" applyFont="1" applyFill="1" applyBorder="1" applyAlignment="1">
      <alignment vertical="center"/>
    </xf>
    <xf numFmtId="0" fontId="31"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6" fontId="8" fillId="0" borderId="30" xfId="117" applyNumberFormat="1" applyFont="1" applyFill="1" applyBorder="1" applyAlignment="1">
      <alignment horizontal="center" vertical="center"/>
    </xf>
    <xf numFmtId="169" fontId="8" fillId="0" borderId="30" xfId="2" applyNumberFormat="1" applyFont="1" applyFill="1" applyBorder="1" applyAlignment="1">
      <alignment vertical="center"/>
    </xf>
    <xf numFmtId="169"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6" fontId="7" fillId="0" borderId="30" xfId="117" applyNumberFormat="1" applyFont="1" applyFill="1" applyBorder="1" applyAlignment="1">
      <alignment horizontal="center" vertical="center"/>
    </xf>
    <xf numFmtId="169" fontId="7" fillId="0" borderId="30" xfId="2" applyNumberFormat="1" applyFont="1" applyFill="1" applyBorder="1" applyAlignment="1">
      <alignment vertical="center"/>
    </xf>
    <xf numFmtId="0" fontId="33"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4" fontId="0" fillId="0" borderId="18" xfId="1" applyNumberFormat="1" applyFont="1" applyBorder="1" applyAlignment="1">
      <alignment vertical="center"/>
    </xf>
    <xf numFmtId="0" fontId="19" fillId="4" borderId="21" xfId="112" applyFont="1" applyFill="1" applyBorder="1" applyAlignment="1">
      <alignment horizontal="center" vertical="center" wrapText="1"/>
    </xf>
    <xf numFmtId="0" fontId="19" fillId="0" borderId="21" xfId="112" applyFont="1" applyFill="1" applyBorder="1" applyAlignment="1">
      <alignment horizontal="center" vertical="center"/>
    </xf>
    <xf numFmtId="0" fontId="19" fillId="3" borderId="22"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2" xfId="112" applyFont="1" applyFill="1" applyBorder="1" applyAlignment="1">
      <alignment horizontal="center" vertical="justify"/>
    </xf>
    <xf numFmtId="0" fontId="17" fillId="0" borderId="2" xfId="112" applyFont="1" applyFill="1" applyBorder="1" applyAlignment="1">
      <alignment horizontal="center" vertical="justify"/>
    </xf>
    <xf numFmtId="0" fontId="17" fillId="4" borderId="21" xfId="112" applyFont="1" applyFill="1" applyBorder="1" applyAlignment="1">
      <alignment horizontal="center" vertical="justify"/>
    </xf>
    <xf numFmtId="10" fontId="31" fillId="0" borderId="27" xfId="111" applyNumberFormat="1" applyFont="1" applyBorder="1" applyAlignment="1">
      <alignment horizontal="center" vertical="center"/>
    </xf>
    <xf numFmtId="10" fontId="31" fillId="0" borderId="28" xfId="111" applyNumberFormat="1" applyFont="1" applyBorder="1" applyAlignment="1">
      <alignment horizontal="center" vertical="center"/>
    </xf>
    <xf numFmtId="10" fontId="31" fillId="0" borderId="29" xfId="111" applyNumberFormat="1" applyFont="1" applyBorder="1" applyAlignment="1">
      <alignment horizontal="center" vertical="center"/>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0" fillId="0" borderId="0" xfId="0" applyAlignment="1">
      <alignment horizontal="center" vertical="center"/>
    </xf>
    <xf numFmtId="0" fontId="35" fillId="0" borderId="0" xfId="0" applyFont="1" applyAlignment="1">
      <alignment vertical="center" wrapText="1"/>
    </xf>
    <xf numFmtId="0" fontId="34" fillId="0" borderId="30" xfId="0" applyFont="1" applyBorder="1" applyAlignment="1">
      <alignment horizontal="center" vertical="center" wrapText="1"/>
    </xf>
    <xf numFmtId="0" fontId="34" fillId="0" borderId="30" xfId="0" applyFont="1" applyBorder="1" applyAlignment="1">
      <alignment horizontal="center" vertical="center"/>
    </xf>
    <xf numFmtId="0" fontId="36" fillId="0" borderId="19" xfId="0" applyFont="1" applyBorder="1" applyAlignment="1">
      <alignment vertical="center" wrapText="1"/>
    </xf>
    <xf numFmtId="0" fontId="37" fillId="0" borderId="31"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2" xfId="0" applyFont="1" applyBorder="1" applyAlignment="1">
      <alignment horizontal="center" vertical="center" wrapText="1"/>
    </xf>
    <xf numFmtId="0" fontId="36" fillId="0" borderId="30" xfId="0" applyFont="1" applyBorder="1" applyAlignment="1">
      <alignment vertical="center" wrapText="1"/>
    </xf>
    <xf numFmtId="0" fontId="34" fillId="0" borderId="30" xfId="0" applyFont="1" applyBorder="1" applyAlignment="1">
      <alignment horizontal="center" wrapText="1"/>
    </xf>
    <xf numFmtId="0" fontId="34" fillId="0" borderId="30" xfId="0" applyFont="1" applyBorder="1" applyAlignment="1">
      <alignment horizontal="center" vertical="center" wrapText="1"/>
    </xf>
    <xf numFmtId="0" fontId="34" fillId="0" borderId="30" xfId="0" applyFont="1" applyBorder="1" applyAlignment="1">
      <alignment horizontal="center" vertical="center"/>
    </xf>
    <xf numFmtId="0" fontId="34"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0" xfId="0" applyBorder="1" applyAlignment="1">
      <alignment horizontal="center" vertical="center" wrapText="1"/>
    </xf>
    <xf numFmtId="0" fontId="0" fillId="0" borderId="30" xfId="0" applyBorder="1" applyAlignment="1">
      <alignment vertical="center"/>
    </xf>
    <xf numFmtId="3" fontId="0" fillId="0" borderId="30" xfId="0" applyNumberFormat="1" applyBorder="1" applyAlignment="1">
      <alignment horizontal="center" vertical="center"/>
    </xf>
    <xf numFmtId="6" fontId="0" fillId="0" borderId="30" xfId="0" applyNumberFormat="1" applyBorder="1" applyAlignment="1">
      <alignment horizontal="center" vertical="center"/>
    </xf>
    <xf numFmtId="0" fontId="0" fillId="0" borderId="30" xfId="0" applyBorder="1" applyAlignment="1">
      <alignment vertical="center" wrapText="1"/>
    </xf>
    <xf numFmtId="0" fontId="38"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left" vertical="center"/>
    </xf>
    <xf numFmtId="0" fontId="39" fillId="0" borderId="0" xfId="0" applyFont="1" applyAlignment="1">
      <alignment horizontal="left" vertical="top"/>
    </xf>
    <xf numFmtId="0" fontId="34"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justify" vertical="center"/>
    </xf>
    <xf numFmtId="0" fontId="39" fillId="0" borderId="0" xfId="0" applyFont="1" applyAlignment="1">
      <alignment horizontal="center" vertical="center"/>
    </xf>
    <xf numFmtId="0" fontId="34" fillId="0" borderId="0" xfId="0" applyFont="1" applyAlignment="1">
      <alignment horizontal="left"/>
    </xf>
    <xf numFmtId="0" fontId="38" fillId="0" borderId="0" xfId="0" applyFont="1" applyAlignment="1">
      <alignment horizontal="center" vertical="center" wrapText="1"/>
    </xf>
    <xf numFmtId="0" fontId="38" fillId="0" borderId="0" xfId="0" applyFont="1" applyAlignment="1">
      <alignment horizontal="center" vertical="center" wrapText="1"/>
    </xf>
    <xf numFmtId="0" fontId="0" fillId="0" borderId="0" xfId="0" applyFont="1" applyAlignment="1">
      <alignment horizontal="center"/>
    </xf>
    <xf numFmtId="0" fontId="6" fillId="0" borderId="0" xfId="116" applyFont="1" applyFill="1" applyAlignment="1">
      <alignment vertical="center"/>
    </xf>
    <xf numFmtId="0" fontId="6" fillId="0" borderId="30" xfId="116" applyFont="1" applyFill="1" applyBorder="1" applyAlignment="1">
      <alignment horizontal="center" vertical="center"/>
    </xf>
    <xf numFmtId="0" fontId="17" fillId="0" borderId="0" xfId="116" applyFont="1" applyFill="1" applyAlignment="1">
      <alignment vertical="center"/>
    </xf>
    <xf numFmtId="0" fontId="6" fillId="0" borderId="31" xfId="116" applyFont="1" applyFill="1" applyBorder="1" applyAlignment="1">
      <alignment horizontal="center" vertical="center"/>
    </xf>
    <xf numFmtId="0" fontId="6" fillId="0" borderId="20" xfId="116" applyFont="1" applyFill="1" applyBorder="1" applyAlignment="1">
      <alignment horizontal="center" vertical="center"/>
    </xf>
    <xf numFmtId="0" fontId="6" fillId="0" borderId="0" xfId="116" applyFont="1" applyFill="1" applyBorder="1" applyAlignment="1">
      <alignment vertical="center"/>
    </xf>
    <xf numFmtId="0" fontId="6" fillId="2" borderId="30" xfId="116" applyFont="1" applyFill="1" applyBorder="1" applyAlignment="1">
      <alignment horizontal="center" vertical="center" wrapText="1"/>
    </xf>
    <xf numFmtId="0" fontId="6" fillId="0" borderId="31" xfId="116" applyFont="1" applyFill="1" applyBorder="1" applyAlignment="1">
      <alignment horizontal="center" vertical="center" wrapText="1"/>
    </xf>
    <xf numFmtId="0" fontId="6" fillId="0" borderId="20" xfId="116" applyFont="1" applyFill="1" applyBorder="1" applyAlignment="1">
      <alignment horizontal="center" vertical="center" wrapText="1"/>
    </xf>
    <xf numFmtId="0" fontId="19" fillId="0" borderId="19" xfId="116" applyFont="1" applyFill="1" applyBorder="1" applyAlignment="1">
      <alignment horizontal="center" vertical="center"/>
    </xf>
    <xf numFmtId="0" fontId="18" fillId="0" borderId="19" xfId="116" applyFont="1" applyFill="1" applyBorder="1" applyAlignment="1">
      <alignment horizontal="center" vertical="center"/>
    </xf>
    <xf numFmtId="0" fontId="18" fillId="0" borderId="30" xfId="116" applyFont="1" applyFill="1" applyBorder="1" applyAlignment="1">
      <alignment horizontal="center" vertical="justify"/>
    </xf>
    <xf numFmtId="0" fontId="17" fillId="0" borderId="0" xfId="116" applyFont="1" applyFill="1"/>
    <xf numFmtId="0" fontId="19" fillId="0" borderId="17" xfId="116" applyFont="1" applyFill="1" applyBorder="1" applyAlignment="1">
      <alignment horizontal="center" vertical="center"/>
    </xf>
    <xf numFmtId="0" fontId="18" fillId="0" borderId="11" xfId="116" applyFont="1" applyFill="1" applyBorder="1" applyAlignment="1">
      <alignment horizontal="center" vertical="center"/>
    </xf>
    <xf numFmtId="0" fontId="23" fillId="0" borderId="30" xfId="116" applyFont="1" applyFill="1" applyBorder="1" applyAlignment="1">
      <alignment horizontal="center" vertical="center" wrapText="1"/>
    </xf>
    <xf numFmtId="0" fontId="19" fillId="0" borderId="11" xfId="116" applyFont="1" applyFill="1" applyBorder="1" applyAlignment="1">
      <alignment horizontal="center" vertical="center"/>
    </xf>
    <xf numFmtId="0" fontId="18" fillId="0" borderId="30" xfId="116" applyFont="1" applyFill="1" applyBorder="1" applyAlignment="1">
      <alignment horizontal="center" vertical="center"/>
    </xf>
    <xf numFmtId="0" fontId="18" fillId="0" borderId="30" xfId="116" applyFont="1" applyFill="1" applyBorder="1" applyAlignment="1">
      <alignment horizontal="center" vertical="center" wrapText="1"/>
    </xf>
    <xf numFmtId="0" fontId="19" fillId="0" borderId="19" xfId="116" applyFont="1" applyFill="1" applyBorder="1" applyAlignment="1">
      <alignment horizontal="center" vertical="center"/>
    </xf>
    <xf numFmtId="0" fontId="23" fillId="7" borderId="31" xfId="116" applyFont="1" applyFill="1" applyBorder="1" applyAlignment="1">
      <alignment horizontal="left" vertical="center" wrapText="1"/>
    </xf>
    <xf numFmtId="0" fontId="23" fillId="7" borderId="20" xfId="116" applyFont="1" applyFill="1" applyBorder="1" applyAlignment="1">
      <alignment horizontal="left" vertical="center" wrapText="1"/>
    </xf>
    <xf numFmtId="0" fontId="20" fillId="0" borderId="30" xfId="116" applyFont="1" applyFill="1" applyBorder="1" applyAlignment="1">
      <alignment horizontal="center" vertical="center"/>
    </xf>
    <xf numFmtId="0" fontId="16" fillId="6" borderId="11" xfId="116" applyFont="1" applyFill="1" applyBorder="1" applyAlignment="1">
      <alignment horizontal="justify" vertical="center"/>
    </xf>
    <xf numFmtId="0" fontId="20" fillId="0" borderId="11" xfId="116" applyFont="1" applyFill="1" applyBorder="1" applyAlignment="1">
      <alignment horizontal="center" vertical="center"/>
    </xf>
    <xf numFmtId="0" fontId="16" fillId="6" borderId="30" xfId="116" applyFont="1" applyFill="1" applyBorder="1" applyAlignment="1">
      <alignment horizontal="justify" vertical="center"/>
    </xf>
    <xf numFmtId="171" fontId="18" fillId="0" borderId="30" xfId="116" applyNumberFormat="1" applyFont="1" applyFill="1" applyBorder="1" applyAlignment="1">
      <alignment horizontal="center" vertical="center" wrapText="1"/>
    </xf>
    <xf numFmtId="0" fontId="20" fillId="0" borderId="30" xfId="116" applyFont="1" applyFill="1" applyBorder="1" applyAlignment="1">
      <alignment horizontal="center" vertical="center"/>
    </xf>
    <xf numFmtId="0" fontId="40" fillId="0" borderId="0" xfId="116" applyFont="1" applyAlignment="1">
      <alignment horizontal="justify" vertical="center"/>
    </xf>
    <xf numFmtId="0" fontId="17" fillId="0" borderId="0" xfId="116" applyFont="1" applyBorder="1" applyAlignment="1">
      <alignment horizontal="justify" vertical="justify"/>
    </xf>
    <xf numFmtId="0" fontId="18" fillId="0" borderId="5" xfId="116" applyFont="1" applyFill="1" applyBorder="1" applyAlignment="1">
      <alignment horizontal="center" vertical="center"/>
    </xf>
    <xf numFmtId="0" fontId="18" fillId="0" borderId="6" xfId="116" applyFont="1" applyFill="1" applyBorder="1" applyAlignment="1">
      <alignment horizontal="center" vertical="center"/>
    </xf>
    <xf numFmtId="0" fontId="18" fillId="10" borderId="5" xfId="116" applyFont="1" applyFill="1" applyBorder="1" applyAlignment="1">
      <alignment horizontal="center" vertical="center"/>
    </xf>
    <xf numFmtId="0" fontId="18" fillId="10" borderId="7" xfId="116" applyFont="1" applyFill="1" applyBorder="1" applyAlignment="1">
      <alignment horizontal="center" vertical="center"/>
    </xf>
    <xf numFmtId="0" fontId="18" fillId="0" borderId="0" xfId="116" applyFont="1" applyFill="1" applyAlignment="1">
      <alignment horizontal="center" vertical="center"/>
    </xf>
    <xf numFmtId="0" fontId="17" fillId="0" borderId="0" xfId="116" applyFont="1" applyFill="1" applyAlignment="1">
      <alignment horizontal="center" vertical="center"/>
    </xf>
    <xf numFmtId="0" fontId="18" fillId="0" borderId="0" xfId="116" applyFont="1" applyFill="1" applyAlignment="1">
      <alignment horizontal="justify" vertical="justify"/>
    </xf>
    <xf numFmtId="0" fontId="18" fillId="0" borderId="0" xfId="116" applyFont="1" applyFill="1" applyAlignment="1">
      <alignment vertical="center"/>
    </xf>
    <xf numFmtId="0" fontId="19" fillId="0" borderId="0" xfId="116" applyFont="1" applyFill="1" applyAlignment="1">
      <alignment horizontal="justify" vertical="justify"/>
    </xf>
    <xf numFmtId="0" fontId="17" fillId="0" borderId="0" xfId="116" applyFont="1" applyFill="1" applyAlignment="1">
      <alignment horizontal="justify" vertical="justify"/>
    </xf>
    <xf numFmtId="0" fontId="18" fillId="0" borderId="0" xfId="116" applyFont="1" applyFill="1" applyBorder="1" applyAlignment="1">
      <alignment horizontal="left" vertical="top"/>
    </xf>
    <xf numFmtId="0" fontId="16" fillId="0" borderId="0" xfId="116" applyFont="1" applyFill="1"/>
    <xf numFmtId="0" fontId="18" fillId="0" borderId="0" xfId="116" applyFont="1" applyFill="1"/>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9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xdr:colOff>
      <xdr:row>1</xdr:row>
      <xdr:rowOff>95250</xdr:rowOff>
    </xdr:from>
    <xdr:to>
      <xdr:col>1</xdr:col>
      <xdr:colOff>1412875</xdr:colOff>
      <xdr:row>1</xdr:row>
      <xdr:rowOff>1301750</xdr:rowOff>
    </xdr:to>
    <xdr:pic>
      <xdr:nvPicPr>
        <xdr:cNvPr id="2" name="Imagen 7" descr="Descripción: logo-unicauc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285750"/>
          <a:ext cx="1365250" cy="115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20VICERRECTORIA/proy%20carpinteria%20humanas/DEFINITIVOS/3RA%20EVALUACION%20FINAL%20TECNICA%20-%20FINANCIERA%20-%20JURIDICA%20LP%20No.%2022-2017%20adjudic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TJKXNPW1\Downloads\PROYECTO%20RG-2013-005%20CIUDADELA%20UNIV-OK\Ciudadela%20Universitaria%20Norte%20Sede%20Santander%20V7-FINAL%20JEF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T-PF0CGH9Q\Downloads\01%20VICERRECTORIA\PRESUPUESTO%20CIUDADELA\PRESUPUESTO%20PRIMERA%20ETAPA%20CIUDADELA%20SANTANDER%20PLIEGO%20LICI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500M2"/>
      <sheetName val="CALIFICACION PERSONAL"/>
      <sheetName val="CORREC. ARITM."/>
      <sheetName val="PROPUESTA ECONOMICA"/>
    </sheetNames>
    <sheetDataSet>
      <sheetData sheetId="0"/>
      <sheetData sheetId="1"/>
      <sheetData sheetId="2">
        <row r="34">
          <cell r="A34">
            <v>1</v>
          </cell>
          <cell r="B34">
            <v>352063789.5</v>
          </cell>
        </row>
        <row r="35">
          <cell r="A35">
            <v>2</v>
          </cell>
          <cell r="B35">
            <v>352598051.25</v>
          </cell>
        </row>
        <row r="36">
          <cell r="A36">
            <v>3</v>
          </cell>
          <cell r="B36">
            <v>352577727.66168231</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zoomScale="60" zoomScaleNormal="60" workbookViewId="0">
      <selection activeCell="J10" sqref="J10"/>
    </sheetView>
  </sheetViews>
  <sheetFormatPr baseColWidth="10" defaultRowHeight="15" x14ac:dyDescent="0.25"/>
  <cols>
    <col min="1" max="1" width="11.7109375" style="286" customWidth="1"/>
    <col min="2" max="2" width="22.28515625" customWidth="1"/>
    <col min="3" max="3" width="30.5703125" customWidth="1"/>
    <col min="4" max="4" width="16.5703125" customWidth="1"/>
    <col min="5" max="5" width="28.28515625" customWidth="1"/>
    <col min="6" max="6" width="18.42578125" customWidth="1"/>
    <col min="7" max="7" width="17.28515625" customWidth="1"/>
    <col min="8" max="8" width="19.7109375" customWidth="1"/>
    <col min="9" max="9" width="23.5703125" customWidth="1"/>
    <col min="10" max="10" width="37" customWidth="1"/>
  </cols>
  <sheetData>
    <row r="2" spans="1:10" ht="99" customHeight="1" x14ac:dyDescent="0.25">
      <c r="B2" s="287"/>
      <c r="C2" s="288" t="s">
        <v>292</v>
      </c>
      <c r="D2" s="289"/>
      <c r="E2" s="289"/>
      <c r="F2" s="289"/>
      <c r="G2" s="289"/>
      <c r="H2" s="289"/>
      <c r="I2" s="289"/>
    </row>
    <row r="3" spans="1:10" ht="61.5" customHeight="1" x14ac:dyDescent="0.25">
      <c r="C3" s="288" t="s">
        <v>293</v>
      </c>
      <c r="D3" s="288"/>
      <c r="E3" s="288"/>
      <c r="F3" s="288"/>
      <c r="G3" s="288"/>
      <c r="H3" s="288"/>
      <c r="I3" s="288"/>
    </row>
    <row r="4" spans="1:10" ht="47.25" customHeight="1" x14ac:dyDescent="0.25">
      <c r="C4" s="290" t="s">
        <v>294</v>
      </c>
      <c r="D4" s="290"/>
      <c r="E4" s="290"/>
    </row>
    <row r="5" spans="1:10" ht="105" customHeight="1" x14ac:dyDescent="0.25">
      <c r="C5" s="291" t="s">
        <v>295</v>
      </c>
      <c r="D5" s="292"/>
      <c r="E5" s="292"/>
      <c r="F5" s="292"/>
      <c r="G5" s="292"/>
      <c r="H5" s="292"/>
      <c r="I5" s="293"/>
    </row>
    <row r="6" spans="1:10" ht="56.25" customHeight="1" x14ac:dyDescent="0.25">
      <c r="C6" s="294" t="s">
        <v>296</v>
      </c>
      <c r="D6" s="294"/>
      <c r="E6" s="294"/>
      <c r="F6" s="294"/>
      <c r="G6" s="294"/>
      <c r="H6" s="294"/>
      <c r="I6" s="294"/>
    </row>
    <row r="8" spans="1:10" ht="30" x14ac:dyDescent="0.25">
      <c r="A8" s="288" t="s">
        <v>297</v>
      </c>
      <c r="B8" s="289" t="s">
        <v>298</v>
      </c>
      <c r="C8" s="289" t="s">
        <v>299</v>
      </c>
      <c r="D8" s="288" t="s">
        <v>300</v>
      </c>
      <c r="E8" s="295" t="s">
        <v>301</v>
      </c>
      <c r="F8" s="289" t="s">
        <v>302</v>
      </c>
      <c r="G8" s="289"/>
      <c r="H8" s="289"/>
      <c r="I8" s="289" t="s">
        <v>303</v>
      </c>
      <c r="J8" s="289" t="s">
        <v>304</v>
      </c>
    </row>
    <row r="9" spans="1:10" ht="50.25" customHeight="1" x14ac:dyDescent="0.25">
      <c r="A9" s="288"/>
      <c r="B9" s="289"/>
      <c r="C9" s="289"/>
      <c r="D9" s="288"/>
      <c r="E9" s="296" t="s">
        <v>305</v>
      </c>
      <c r="F9" s="296" t="s">
        <v>306</v>
      </c>
      <c r="G9" s="297" t="s">
        <v>307</v>
      </c>
      <c r="H9" s="297" t="s">
        <v>308</v>
      </c>
      <c r="I9" s="289"/>
      <c r="J9" s="289"/>
    </row>
    <row r="10" spans="1:10" ht="175.5" customHeight="1" x14ac:dyDescent="0.25">
      <c r="A10" s="297">
        <v>1</v>
      </c>
      <c r="B10" s="298" t="s">
        <v>137</v>
      </c>
      <c r="C10" s="299" t="s">
        <v>309</v>
      </c>
      <c r="D10" s="300" t="s">
        <v>310</v>
      </c>
      <c r="E10" s="301" t="s">
        <v>311</v>
      </c>
      <c r="F10" s="302">
        <v>380298929</v>
      </c>
      <c r="G10" s="303">
        <v>3612840</v>
      </c>
      <c r="H10" s="302">
        <v>478986501</v>
      </c>
      <c r="I10" s="304" t="s">
        <v>312</v>
      </c>
      <c r="J10" s="299"/>
    </row>
    <row r="11" spans="1:10" ht="163.5" customHeight="1" x14ac:dyDescent="0.25">
      <c r="A11" s="297">
        <v>2</v>
      </c>
      <c r="B11" s="298" t="s">
        <v>313</v>
      </c>
      <c r="C11" s="299" t="s">
        <v>314</v>
      </c>
      <c r="D11" s="300" t="s">
        <v>315</v>
      </c>
      <c r="E11" s="304" t="s">
        <v>316</v>
      </c>
      <c r="F11" s="303">
        <v>380513254</v>
      </c>
      <c r="G11" s="303">
        <v>3614876</v>
      </c>
      <c r="H11" s="303">
        <v>479256444</v>
      </c>
      <c r="I11" s="304" t="s">
        <v>312</v>
      </c>
      <c r="J11" s="299" t="s">
        <v>317</v>
      </c>
    </row>
    <row r="12" spans="1:10" ht="198" customHeight="1" x14ac:dyDescent="0.25">
      <c r="A12" s="297">
        <v>3</v>
      </c>
      <c r="B12" s="296" t="s">
        <v>195</v>
      </c>
      <c r="C12" s="299" t="s">
        <v>318</v>
      </c>
      <c r="D12" s="300" t="s">
        <v>319</v>
      </c>
      <c r="E12" s="301" t="s">
        <v>320</v>
      </c>
      <c r="F12" s="303">
        <v>380567240</v>
      </c>
      <c r="G12" s="303">
        <v>3615389</v>
      </c>
      <c r="H12" s="303">
        <v>479324439</v>
      </c>
      <c r="I12" s="304" t="s">
        <v>312</v>
      </c>
      <c r="J12" s="304" t="s">
        <v>321</v>
      </c>
    </row>
    <row r="15" spans="1:10" ht="34.5" customHeight="1" x14ac:dyDescent="0.25">
      <c r="B15" s="305" t="s">
        <v>322</v>
      </c>
      <c r="C15" s="305"/>
      <c r="D15" s="305"/>
      <c r="E15" s="305"/>
      <c r="F15" s="305"/>
      <c r="G15" s="305"/>
      <c r="H15" s="305"/>
      <c r="I15" s="305"/>
    </row>
    <row r="16" spans="1:10" ht="34.5" customHeight="1" x14ac:dyDescent="0.25">
      <c r="B16" s="306"/>
      <c r="C16" s="306"/>
      <c r="D16" s="306"/>
      <c r="E16" s="306"/>
      <c r="F16" s="306"/>
      <c r="G16" s="306"/>
      <c r="H16" s="306"/>
      <c r="I16" s="306"/>
    </row>
    <row r="17" spans="2:9" ht="34.5" customHeight="1" x14ac:dyDescent="0.25">
      <c r="B17" s="306"/>
      <c r="C17" s="306"/>
      <c r="D17" s="306"/>
      <c r="E17" s="306"/>
      <c r="F17" s="306"/>
      <c r="G17" s="306"/>
      <c r="H17" s="306"/>
      <c r="I17" s="306"/>
    </row>
    <row r="20" spans="2:9" ht="15.75" x14ac:dyDescent="0.25">
      <c r="B20" s="307" t="s">
        <v>119</v>
      </c>
      <c r="C20" s="307"/>
      <c r="E20" s="308" t="s">
        <v>135</v>
      </c>
      <c r="F20" s="308"/>
      <c r="H20" s="309" t="s">
        <v>323</v>
      </c>
      <c r="I20" s="309"/>
    </row>
    <row r="21" spans="2:9" ht="15.75" x14ac:dyDescent="0.25">
      <c r="B21" s="310" t="s">
        <v>324</v>
      </c>
      <c r="C21" s="310"/>
      <c r="E21" s="310" t="s">
        <v>325</v>
      </c>
      <c r="F21" s="310"/>
      <c r="H21" s="311" t="s">
        <v>326</v>
      </c>
      <c r="I21" s="311"/>
    </row>
    <row r="22" spans="2:9" ht="15.75" x14ac:dyDescent="0.25">
      <c r="B22" s="310" t="s">
        <v>327</v>
      </c>
      <c r="C22" s="310"/>
      <c r="H22" s="311" t="s">
        <v>327</v>
      </c>
      <c r="I22" s="311"/>
    </row>
    <row r="23" spans="2:9" ht="15.75" x14ac:dyDescent="0.25">
      <c r="B23" s="306"/>
    </row>
    <row r="24" spans="2:9" ht="15.75" x14ac:dyDescent="0.25">
      <c r="B24" s="306"/>
    </row>
    <row r="25" spans="2:9" ht="15.75" x14ac:dyDescent="0.25">
      <c r="B25" s="306"/>
    </row>
    <row r="26" spans="2:9" ht="15.75" x14ac:dyDescent="0.25">
      <c r="B26" s="312"/>
    </row>
    <row r="27" spans="2:9" ht="15.75" x14ac:dyDescent="0.25">
      <c r="B27" s="312"/>
    </row>
    <row r="28" spans="2:9" ht="15.75" x14ac:dyDescent="0.25">
      <c r="B28" s="307" t="s">
        <v>328</v>
      </c>
      <c r="C28" s="307"/>
      <c r="E28" s="313" t="s">
        <v>329</v>
      </c>
      <c r="F28" s="313"/>
      <c r="H28" s="314" t="s">
        <v>330</v>
      </c>
      <c r="I28" s="314"/>
    </row>
    <row r="29" spans="2:9" ht="29.25" customHeight="1" x14ac:dyDescent="0.25">
      <c r="B29" s="310" t="s">
        <v>331</v>
      </c>
      <c r="C29" s="310"/>
      <c r="E29" s="315" t="s">
        <v>332</v>
      </c>
      <c r="F29" s="315"/>
      <c r="G29" s="316"/>
      <c r="H29" s="317" t="s">
        <v>333</v>
      </c>
      <c r="I29" s="317"/>
    </row>
  </sheetData>
  <mergeCells count="27">
    <mergeCell ref="B29:C29"/>
    <mergeCell ref="E29:F29"/>
    <mergeCell ref="H29:I29"/>
    <mergeCell ref="B21:C21"/>
    <mergeCell ref="E21:F21"/>
    <mergeCell ref="H21:I21"/>
    <mergeCell ref="B22:C22"/>
    <mergeCell ref="H22:I22"/>
    <mergeCell ref="B28:C28"/>
    <mergeCell ref="E28:F28"/>
    <mergeCell ref="H28:I28"/>
    <mergeCell ref="I8:I9"/>
    <mergeCell ref="J8:J9"/>
    <mergeCell ref="B15:I15"/>
    <mergeCell ref="B20:C20"/>
    <mergeCell ref="E20:F20"/>
    <mergeCell ref="H20:I20"/>
    <mergeCell ref="C2:I2"/>
    <mergeCell ref="C3:I3"/>
    <mergeCell ref="C4:E4"/>
    <mergeCell ref="C5:I5"/>
    <mergeCell ref="C6:I6"/>
    <mergeCell ref="A8:A9"/>
    <mergeCell ref="B8:B9"/>
    <mergeCell ref="C8:C9"/>
    <mergeCell ref="D8:D9"/>
    <mergeCell ref="F8:H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8"/>
  <sheetViews>
    <sheetView tabSelected="1" view="pageBreakPreview" topLeftCell="A19" zoomScale="50" zoomScaleNormal="80" zoomScaleSheetLayoutView="50" zoomScalePageLayoutView="70" workbookViewId="0">
      <selection activeCell="D20" sqref="D20"/>
    </sheetView>
  </sheetViews>
  <sheetFormatPr baseColWidth="10" defaultColWidth="11.42578125" defaultRowHeight="12.75" x14ac:dyDescent="0.2"/>
  <cols>
    <col min="1" max="1" width="10" style="353" customWidth="1"/>
    <col min="2" max="2" width="69.140625" style="357" customWidth="1"/>
    <col min="3" max="3" width="46.85546875" style="356" customWidth="1"/>
    <col min="4" max="6" width="56.28515625" style="356" customWidth="1"/>
    <col min="7" max="7" width="51.140625" style="356" customWidth="1"/>
    <col min="8" max="8" width="46.85546875" style="356" customWidth="1"/>
    <col min="9" max="9" width="15.7109375" style="330" customWidth="1"/>
    <col min="10" max="16384" width="11.42578125" style="330"/>
  </cols>
  <sheetData>
    <row r="1" spans="1:8" s="320" customFormat="1" ht="33" customHeight="1" x14ac:dyDescent="0.25">
      <c r="A1" s="318"/>
      <c r="B1" s="318"/>
      <c r="C1" s="319" t="s">
        <v>104</v>
      </c>
      <c r="D1" s="319"/>
      <c r="E1" s="319"/>
      <c r="F1" s="319"/>
      <c r="G1" s="319"/>
      <c r="H1" s="319"/>
    </row>
    <row r="2" spans="1:8" s="320" customFormat="1" ht="33" customHeight="1" x14ac:dyDescent="0.25">
      <c r="A2" s="318"/>
      <c r="B2" s="318"/>
      <c r="C2" s="321" t="s">
        <v>334</v>
      </c>
      <c r="D2" s="322"/>
      <c r="E2" s="322"/>
      <c r="F2" s="322"/>
      <c r="G2" s="322"/>
      <c r="H2" s="322"/>
    </row>
    <row r="3" spans="1:8" s="320" customFormat="1" ht="33" customHeight="1" x14ac:dyDescent="0.25">
      <c r="A3" s="318"/>
      <c r="B3" s="318"/>
      <c r="C3" s="319" t="s">
        <v>203</v>
      </c>
      <c r="D3" s="319"/>
      <c r="E3" s="319"/>
      <c r="F3" s="319"/>
      <c r="G3" s="319"/>
      <c r="H3" s="319"/>
    </row>
    <row r="4" spans="1:8" s="320" customFormat="1" ht="33" customHeight="1" x14ac:dyDescent="0.25">
      <c r="A4" s="318"/>
      <c r="B4" s="318"/>
      <c r="C4" s="319" t="s">
        <v>335</v>
      </c>
      <c r="D4" s="319"/>
      <c r="E4" s="319"/>
      <c r="F4" s="319"/>
      <c r="G4" s="319"/>
      <c r="H4" s="319"/>
    </row>
    <row r="5" spans="1:8" s="320" customFormat="1" ht="68.25" customHeight="1" x14ac:dyDescent="0.25">
      <c r="A5" s="323"/>
      <c r="B5" s="324"/>
      <c r="C5" s="325" t="s">
        <v>336</v>
      </c>
      <c r="D5" s="326"/>
      <c r="E5" s="326"/>
      <c r="F5" s="326"/>
      <c r="G5" s="326"/>
      <c r="H5" s="326"/>
    </row>
    <row r="6" spans="1:8" ht="25.5" customHeight="1" x14ac:dyDescent="0.2">
      <c r="A6" s="327" t="s">
        <v>0</v>
      </c>
      <c r="B6" s="328" t="s">
        <v>106</v>
      </c>
      <c r="C6" s="329">
        <v>1</v>
      </c>
      <c r="D6" s="329"/>
      <c r="E6" s="329">
        <v>2</v>
      </c>
      <c r="F6" s="329"/>
      <c r="G6" s="329">
        <v>3</v>
      </c>
      <c r="H6" s="329"/>
    </row>
    <row r="7" spans="1:8" ht="52.5" customHeight="1" x14ac:dyDescent="0.2">
      <c r="A7" s="331"/>
      <c r="B7" s="332"/>
      <c r="C7" s="333" t="s">
        <v>137</v>
      </c>
      <c r="D7" s="333"/>
      <c r="E7" s="333" t="s">
        <v>313</v>
      </c>
      <c r="F7" s="333"/>
      <c r="G7" s="333" t="s">
        <v>195</v>
      </c>
      <c r="H7" s="333"/>
    </row>
    <row r="8" spans="1:8" ht="64.5" customHeight="1" x14ac:dyDescent="0.2">
      <c r="A8" s="334"/>
      <c r="B8" s="335" t="s">
        <v>107</v>
      </c>
      <c r="C8" s="335" t="s">
        <v>108</v>
      </c>
      <c r="D8" s="336" t="s">
        <v>337</v>
      </c>
      <c r="E8" s="335" t="s">
        <v>108</v>
      </c>
      <c r="F8" s="336" t="s">
        <v>337</v>
      </c>
      <c r="G8" s="335" t="s">
        <v>108</v>
      </c>
      <c r="H8" s="336" t="s">
        <v>337</v>
      </c>
    </row>
    <row r="9" spans="1:8" ht="45" customHeight="1" x14ac:dyDescent="0.2">
      <c r="A9" s="337"/>
      <c r="B9" s="338" t="s">
        <v>338</v>
      </c>
      <c r="C9" s="339"/>
      <c r="D9" s="339"/>
      <c r="E9" s="339"/>
      <c r="F9" s="339"/>
      <c r="G9" s="339"/>
      <c r="H9" s="339"/>
    </row>
    <row r="10" spans="1:8" ht="60" customHeight="1" x14ac:dyDescent="0.2">
      <c r="A10" s="340">
        <v>1</v>
      </c>
      <c r="B10" s="341" t="s">
        <v>339</v>
      </c>
      <c r="C10" s="336"/>
      <c r="D10" s="336" t="s">
        <v>340</v>
      </c>
      <c r="E10" s="336" t="s">
        <v>112</v>
      </c>
      <c r="F10" s="336"/>
      <c r="G10" s="336"/>
      <c r="H10" s="336" t="s">
        <v>341</v>
      </c>
    </row>
    <row r="11" spans="1:8" ht="60" customHeight="1" x14ac:dyDescent="0.2">
      <c r="A11" s="342">
        <v>3</v>
      </c>
      <c r="B11" s="343" t="s">
        <v>342</v>
      </c>
      <c r="C11" s="336" t="s">
        <v>343</v>
      </c>
      <c r="D11" s="336"/>
      <c r="E11" s="336" t="s">
        <v>343</v>
      </c>
      <c r="F11" s="336"/>
      <c r="G11" s="336" t="s">
        <v>344</v>
      </c>
      <c r="H11" s="336"/>
    </row>
    <row r="12" spans="1:8" ht="60" customHeight="1" x14ac:dyDescent="0.2">
      <c r="A12" s="340">
        <v>4</v>
      </c>
      <c r="B12" s="343" t="s">
        <v>345</v>
      </c>
      <c r="C12" s="336" t="s">
        <v>112</v>
      </c>
      <c r="D12" s="336"/>
      <c r="E12" s="336" t="s">
        <v>112</v>
      </c>
      <c r="F12" s="336"/>
      <c r="G12" s="336" t="s">
        <v>112</v>
      </c>
      <c r="H12" s="336"/>
    </row>
    <row r="13" spans="1:8" ht="123.75" customHeight="1" x14ac:dyDescent="0.2">
      <c r="A13" s="340">
        <v>4</v>
      </c>
      <c r="B13" s="343" t="s">
        <v>346</v>
      </c>
      <c r="C13" s="336" t="s">
        <v>112</v>
      </c>
      <c r="D13" s="336"/>
      <c r="E13" s="336" t="s">
        <v>112</v>
      </c>
      <c r="F13" s="336"/>
      <c r="G13" s="336" t="s">
        <v>112</v>
      </c>
      <c r="H13" s="336"/>
    </row>
    <row r="14" spans="1:8" ht="112.5" customHeight="1" x14ac:dyDescent="0.2">
      <c r="A14" s="340"/>
      <c r="B14" s="343" t="s">
        <v>347</v>
      </c>
      <c r="C14" s="336" t="s">
        <v>112</v>
      </c>
      <c r="D14" s="344"/>
      <c r="E14" s="344" t="s">
        <v>112</v>
      </c>
      <c r="F14" s="344"/>
      <c r="G14" s="336"/>
      <c r="H14" s="344" t="s">
        <v>348</v>
      </c>
    </row>
    <row r="15" spans="1:8" ht="77.25" customHeight="1" x14ac:dyDescent="0.2">
      <c r="A15" s="340">
        <v>5</v>
      </c>
      <c r="B15" s="343" t="s">
        <v>349</v>
      </c>
      <c r="C15" s="336" t="s">
        <v>112</v>
      </c>
      <c r="D15" s="336"/>
      <c r="E15" s="336"/>
      <c r="F15" s="336" t="s">
        <v>317</v>
      </c>
      <c r="G15" s="336" t="s">
        <v>112</v>
      </c>
      <c r="H15" s="336"/>
    </row>
    <row r="16" spans="1:8" ht="60" customHeight="1" x14ac:dyDescent="0.2">
      <c r="A16" s="345">
        <v>6</v>
      </c>
      <c r="B16" s="343" t="s">
        <v>350</v>
      </c>
      <c r="C16" s="336" t="s">
        <v>112</v>
      </c>
      <c r="D16" s="336"/>
      <c r="E16" s="336" t="s">
        <v>112</v>
      </c>
      <c r="F16" s="336"/>
      <c r="G16" s="336" t="s">
        <v>112</v>
      </c>
      <c r="H16" s="336"/>
    </row>
    <row r="17" spans="1:8" ht="60" customHeight="1" x14ac:dyDescent="0.2">
      <c r="A17" s="345"/>
      <c r="B17" s="343" t="s">
        <v>351</v>
      </c>
      <c r="C17" s="336" t="s">
        <v>112</v>
      </c>
      <c r="D17" s="336"/>
      <c r="E17" s="336" t="s">
        <v>112</v>
      </c>
      <c r="F17" s="336"/>
      <c r="G17" s="336" t="s">
        <v>112</v>
      </c>
      <c r="H17" s="336"/>
    </row>
    <row r="18" spans="1:8" ht="60" customHeight="1" x14ac:dyDescent="0.2">
      <c r="A18" s="340">
        <v>7</v>
      </c>
      <c r="B18" s="343" t="s">
        <v>352</v>
      </c>
      <c r="C18" s="336" t="s">
        <v>112</v>
      </c>
      <c r="D18" s="336"/>
      <c r="E18" s="336" t="s">
        <v>112</v>
      </c>
      <c r="F18" s="336"/>
      <c r="G18" s="336" t="s">
        <v>112</v>
      </c>
      <c r="H18" s="336"/>
    </row>
    <row r="19" spans="1:8" ht="60" customHeight="1" x14ac:dyDescent="0.2">
      <c r="A19" s="340">
        <v>8</v>
      </c>
      <c r="B19" s="343" t="s">
        <v>353</v>
      </c>
      <c r="C19" s="336" t="s">
        <v>112</v>
      </c>
      <c r="D19" s="336"/>
      <c r="E19" s="336" t="s">
        <v>112</v>
      </c>
      <c r="F19" s="336"/>
      <c r="G19" s="336" t="s">
        <v>112</v>
      </c>
      <c r="H19" s="336"/>
    </row>
    <row r="20" spans="1:8" ht="60" customHeight="1" x14ac:dyDescent="0.2">
      <c r="A20" s="340">
        <v>9</v>
      </c>
      <c r="B20" s="343" t="s">
        <v>354</v>
      </c>
      <c r="C20" s="336" t="s">
        <v>112</v>
      </c>
      <c r="D20" s="336"/>
      <c r="E20" s="336" t="s">
        <v>112</v>
      </c>
      <c r="F20" s="336"/>
      <c r="G20" s="336" t="s">
        <v>112</v>
      </c>
      <c r="H20" s="336"/>
    </row>
    <row r="21" spans="1:8" ht="60" customHeight="1" x14ac:dyDescent="0.2">
      <c r="A21" s="345">
        <v>10</v>
      </c>
      <c r="B21" s="343" t="s">
        <v>355</v>
      </c>
      <c r="C21" s="336" t="s">
        <v>112</v>
      </c>
      <c r="D21" s="346"/>
      <c r="E21" s="336" t="s">
        <v>112</v>
      </c>
      <c r="F21" s="346"/>
      <c r="G21" s="336" t="s">
        <v>112</v>
      </c>
      <c r="H21" s="346"/>
    </row>
    <row r="22" spans="1:8" ht="60" customHeight="1" x14ac:dyDescent="0.2">
      <c r="A22" s="345"/>
      <c r="B22" s="343" t="s">
        <v>356</v>
      </c>
      <c r="C22" s="336" t="s">
        <v>112</v>
      </c>
      <c r="D22" s="336"/>
      <c r="E22" s="336" t="s">
        <v>112</v>
      </c>
      <c r="F22" s="336"/>
      <c r="G22" s="336" t="s">
        <v>112</v>
      </c>
      <c r="H22" s="336"/>
    </row>
    <row r="23" spans="1:8" ht="13.5" thickBot="1" x14ac:dyDescent="0.25">
      <c r="A23" s="347"/>
      <c r="B23" s="347"/>
      <c r="C23" s="347"/>
      <c r="D23" s="347"/>
      <c r="E23" s="347"/>
      <c r="F23" s="347"/>
      <c r="G23" s="347"/>
      <c r="H23" s="347"/>
    </row>
    <row r="24" spans="1:8" s="352" customFormat="1" ht="19.5" customHeight="1" thickBot="1" x14ac:dyDescent="0.3">
      <c r="A24" s="348" t="s">
        <v>114</v>
      </c>
      <c r="B24" s="349"/>
      <c r="C24" s="350" t="s">
        <v>357</v>
      </c>
      <c r="D24" s="351"/>
      <c r="E24" s="350" t="s">
        <v>357</v>
      </c>
      <c r="F24" s="351"/>
      <c r="G24" s="350" t="s">
        <v>357</v>
      </c>
      <c r="H24" s="351"/>
    </row>
    <row r="26" spans="1:8" ht="18.75" customHeight="1" x14ac:dyDescent="0.2">
      <c r="B26" s="354"/>
      <c r="C26" s="355" t="s">
        <v>116</v>
      </c>
      <c r="G26" s="355"/>
    </row>
    <row r="27" spans="1:8" ht="12.75" customHeight="1" x14ac:dyDescent="0.2">
      <c r="C27" s="357"/>
      <c r="G27" s="357"/>
    </row>
    <row r="28" spans="1:8" ht="12.75" customHeight="1" x14ac:dyDescent="0.2">
      <c r="C28" s="357"/>
      <c r="G28" s="357"/>
    </row>
    <row r="29" spans="1:8" ht="17.25" customHeight="1" x14ac:dyDescent="0.2">
      <c r="B29" s="358"/>
      <c r="C29" s="358"/>
      <c r="G29" s="358"/>
    </row>
    <row r="30" spans="1:8" ht="15" customHeight="1" x14ac:dyDescent="0.25">
      <c r="B30" s="359"/>
      <c r="C30" s="360" t="s">
        <v>119</v>
      </c>
      <c r="E30" s="356" t="s">
        <v>358</v>
      </c>
      <c r="G30" s="360" t="s">
        <v>359</v>
      </c>
    </row>
    <row r="31" spans="1:8" ht="14.25" customHeight="1" x14ac:dyDescent="0.25">
      <c r="B31" s="359"/>
      <c r="C31" s="360" t="s">
        <v>120</v>
      </c>
      <c r="E31" s="356" t="s">
        <v>360</v>
      </c>
      <c r="G31" s="360" t="s">
        <v>361</v>
      </c>
    </row>
    <row r="32" spans="1:8" ht="14.25" customHeight="1" x14ac:dyDescent="0.25">
      <c r="B32" s="359"/>
      <c r="C32" s="360" t="s">
        <v>121</v>
      </c>
      <c r="D32" s="360"/>
      <c r="E32" s="360" t="s">
        <v>327</v>
      </c>
      <c r="F32" s="360"/>
      <c r="G32" s="360" t="s">
        <v>121</v>
      </c>
      <c r="H32" s="360"/>
    </row>
    <row r="33" spans="1:8" ht="14.25" customHeight="1" x14ac:dyDescent="0.25">
      <c r="B33" s="359"/>
      <c r="C33" s="359"/>
      <c r="D33" s="360"/>
      <c r="E33" s="360"/>
      <c r="F33" s="360"/>
      <c r="G33" s="359"/>
      <c r="H33" s="360"/>
    </row>
    <row r="34" spans="1:8" ht="14.25" customHeight="1" x14ac:dyDescent="0.25">
      <c r="B34" s="359"/>
      <c r="C34" s="359"/>
      <c r="D34" s="360"/>
      <c r="E34" s="360"/>
      <c r="F34" s="360"/>
      <c r="G34" s="359"/>
      <c r="H34" s="360"/>
    </row>
    <row r="35" spans="1:8" ht="14.25" customHeight="1" x14ac:dyDescent="0.2">
      <c r="B35" s="358"/>
      <c r="C35" s="358"/>
      <c r="D35" s="358"/>
      <c r="E35" s="358"/>
      <c r="F35" s="358"/>
      <c r="G35" s="358"/>
      <c r="H35" s="358"/>
    </row>
    <row r="36" spans="1:8" ht="14.25" customHeight="1" x14ac:dyDescent="0.25">
      <c r="B36" s="359"/>
      <c r="C36" s="359"/>
      <c r="D36" s="360"/>
      <c r="E36" s="360"/>
      <c r="F36" s="360"/>
      <c r="G36" s="359"/>
      <c r="H36" s="360"/>
    </row>
    <row r="37" spans="1:8" ht="14.25" customHeight="1" x14ac:dyDescent="0.25">
      <c r="B37" s="359"/>
      <c r="C37" s="359"/>
      <c r="D37" s="360"/>
      <c r="E37" s="360"/>
      <c r="F37" s="360"/>
      <c r="G37" s="359"/>
      <c r="H37" s="360"/>
    </row>
    <row r="38" spans="1:8" ht="14.25" customHeight="1" x14ac:dyDescent="0.25">
      <c r="B38" s="359"/>
      <c r="C38" s="360"/>
      <c r="D38" s="360"/>
      <c r="E38" s="360"/>
      <c r="F38" s="360"/>
      <c r="G38" s="360"/>
      <c r="H38" s="360"/>
    </row>
    <row r="44" spans="1:8" s="357" customFormat="1" x14ac:dyDescent="0.25">
      <c r="A44" s="353"/>
      <c r="C44" s="356"/>
      <c r="D44" s="356"/>
      <c r="E44" s="356"/>
      <c r="F44" s="356"/>
      <c r="G44" s="356"/>
      <c r="H44" s="356"/>
    </row>
    <row r="45" spans="1:8" s="357" customFormat="1" x14ac:dyDescent="0.25">
      <c r="A45" s="353"/>
      <c r="C45" s="356"/>
      <c r="D45" s="356"/>
      <c r="E45" s="356"/>
      <c r="F45" s="356"/>
      <c r="G45" s="356"/>
      <c r="H45" s="356"/>
    </row>
    <row r="46" spans="1:8" s="357" customFormat="1" x14ac:dyDescent="0.25">
      <c r="A46" s="353"/>
      <c r="C46" s="356"/>
      <c r="D46" s="356"/>
      <c r="E46" s="356"/>
      <c r="F46" s="356"/>
      <c r="G46" s="356"/>
      <c r="H46" s="356"/>
    </row>
    <row r="47" spans="1:8" s="357" customFormat="1" x14ac:dyDescent="0.25">
      <c r="A47" s="353"/>
      <c r="C47" s="356"/>
      <c r="D47" s="356"/>
      <c r="E47" s="356"/>
      <c r="F47" s="356"/>
      <c r="G47" s="356"/>
      <c r="H47" s="356"/>
    </row>
    <row r="48" spans="1:8" s="357" customFormat="1" x14ac:dyDescent="0.25">
      <c r="A48" s="353"/>
      <c r="C48" s="356"/>
      <c r="D48" s="356"/>
      <c r="E48" s="356"/>
      <c r="F48" s="356"/>
      <c r="G48" s="356"/>
      <c r="H48" s="356"/>
    </row>
  </sheetData>
  <mergeCells count="20">
    <mergeCell ref="A24:B24"/>
    <mergeCell ref="C24:D24"/>
    <mergeCell ref="E24:F24"/>
    <mergeCell ref="G24:H24"/>
    <mergeCell ref="C7:D7"/>
    <mergeCell ref="E7:F7"/>
    <mergeCell ref="G7:H7"/>
    <mergeCell ref="B9:H9"/>
    <mergeCell ref="A16:A17"/>
    <mergeCell ref="A21:A22"/>
    <mergeCell ref="C1:H1"/>
    <mergeCell ref="C2:H2"/>
    <mergeCell ref="C3:H3"/>
    <mergeCell ref="C4:H4"/>
    <mergeCell ref="C5:H5"/>
    <mergeCell ref="A6:A8"/>
    <mergeCell ref="B6:B7"/>
    <mergeCell ref="C6:D6"/>
    <mergeCell ref="E6:F6"/>
    <mergeCell ref="G6:H6"/>
  </mergeCells>
  <conditionalFormatting sqref="C22:H22 C21 C10:H20">
    <cfRule type="cellIs" dxfId="3" priority="4" operator="equal">
      <formula>"NO"</formula>
    </cfRule>
  </conditionalFormatting>
  <conditionalFormatting sqref="C24:H24">
    <cfRule type="cellIs" dxfId="2" priority="3" operator="equal">
      <formula>"NO HABIL"</formula>
    </cfRule>
  </conditionalFormatting>
  <conditionalFormatting sqref="G21">
    <cfRule type="cellIs" dxfId="1" priority="2" operator="equal">
      <formula>"NO"</formula>
    </cfRule>
  </conditionalFormatting>
  <conditionalFormatting sqref="E21">
    <cfRule type="cellIs" dxfId="0"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A7" zoomScale="80" zoomScaleNormal="75" zoomScaleSheetLayoutView="80" zoomScalePageLayoutView="70" workbookViewId="0">
      <selection activeCell="A8" sqref="A8"/>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129</v>
      </c>
      <c r="B1" s="84"/>
      <c r="C1" s="84"/>
      <c r="D1" s="84"/>
      <c r="E1" s="84"/>
      <c r="F1" s="84"/>
      <c r="G1" s="84"/>
      <c r="H1" s="84"/>
    </row>
    <row r="2" spans="1:8" s="85" customFormat="1" ht="17.25" customHeight="1" x14ac:dyDescent="0.25">
      <c r="A2" s="126" t="s">
        <v>130</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203</v>
      </c>
      <c r="B4" s="84"/>
      <c r="C4" s="84"/>
      <c r="D4" s="84"/>
      <c r="E4" s="84"/>
      <c r="F4" s="84"/>
      <c r="G4" s="84"/>
      <c r="H4" s="84"/>
    </row>
    <row r="5" spans="1:8" s="85" customFormat="1" ht="16.5" customHeight="1" x14ac:dyDescent="0.25">
      <c r="A5" s="126" t="s">
        <v>131</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234" t="s">
        <v>204</v>
      </c>
      <c r="B7" s="234"/>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235">
        <v>1</v>
      </c>
      <c r="D9" s="235"/>
      <c r="E9" s="235">
        <v>2</v>
      </c>
      <c r="F9" s="235"/>
      <c r="G9" s="235">
        <v>3</v>
      </c>
      <c r="H9" s="235"/>
    </row>
    <row r="10" spans="1:8" ht="53.25" customHeight="1" x14ac:dyDescent="0.2">
      <c r="A10" s="241" t="s">
        <v>0</v>
      </c>
      <c r="B10" s="243" t="s">
        <v>107</v>
      </c>
      <c r="C10" s="236" t="s">
        <v>137</v>
      </c>
      <c r="D10" s="236"/>
      <c r="E10" s="236" t="s">
        <v>190</v>
      </c>
      <c r="F10" s="236"/>
      <c r="G10" s="236" t="s">
        <v>195</v>
      </c>
      <c r="H10" s="236"/>
    </row>
    <row r="11" spans="1:8" ht="27" customHeight="1" x14ac:dyDescent="0.2">
      <c r="A11" s="242"/>
      <c r="B11" s="244"/>
      <c r="C11" s="133" t="s">
        <v>108</v>
      </c>
      <c r="D11" s="134" t="s">
        <v>109</v>
      </c>
      <c r="E11" s="133" t="s">
        <v>108</v>
      </c>
      <c r="F11" s="134" t="s">
        <v>109</v>
      </c>
      <c r="G11" s="133" t="s">
        <v>108</v>
      </c>
      <c r="H11" s="134" t="s">
        <v>109</v>
      </c>
    </row>
    <row r="12" spans="1:8" ht="14.45" customHeight="1" x14ac:dyDescent="0.2">
      <c r="A12" s="124">
        <v>2.2000000000000002</v>
      </c>
      <c r="B12" s="135" t="s">
        <v>132</v>
      </c>
      <c r="C12" s="136"/>
      <c r="D12" s="136"/>
      <c r="E12" s="136"/>
      <c r="F12" s="136"/>
      <c r="G12" s="136"/>
      <c r="H12" s="136"/>
    </row>
    <row r="13" spans="1:8" ht="28.5" customHeight="1" x14ac:dyDescent="0.2">
      <c r="A13" s="137"/>
      <c r="B13" s="138" t="s">
        <v>178</v>
      </c>
      <c r="C13" s="134"/>
      <c r="D13" s="139"/>
      <c r="E13" s="134" t="s">
        <v>112</v>
      </c>
      <c r="F13" s="139" t="s">
        <v>133</v>
      </c>
      <c r="G13" s="134" t="s">
        <v>112</v>
      </c>
      <c r="H13" s="139" t="s">
        <v>133</v>
      </c>
    </row>
    <row r="14" spans="1:8" ht="24.75" customHeight="1" x14ac:dyDescent="0.2">
      <c r="A14" s="137"/>
      <c r="B14" s="140" t="s">
        <v>179</v>
      </c>
      <c r="C14" s="134"/>
      <c r="D14" s="139"/>
      <c r="E14" s="134" t="s">
        <v>112</v>
      </c>
      <c r="F14" s="139" t="s">
        <v>133</v>
      </c>
      <c r="G14" s="134" t="s">
        <v>112</v>
      </c>
      <c r="H14" s="139" t="s">
        <v>133</v>
      </c>
    </row>
    <row r="15" spans="1:8" ht="24.75" customHeight="1" x14ac:dyDescent="0.2">
      <c r="A15" s="137"/>
      <c r="B15" s="140" t="s">
        <v>180</v>
      </c>
      <c r="C15" s="134"/>
      <c r="D15" s="139"/>
      <c r="E15" s="134" t="s">
        <v>112</v>
      </c>
      <c r="F15" s="139" t="s">
        <v>133</v>
      </c>
      <c r="G15" s="134" t="s">
        <v>112</v>
      </c>
      <c r="H15" s="139" t="s">
        <v>133</v>
      </c>
    </row>
    <row r="16" spans="1:8" ht="24.75" customHeight="1" x14ac:dyDescent="0.2">
      <c r="A16" s="124"/>
      <c r="B16" s="140" t="s">
        <v>181</v>
      </c>
      <c r="C16" s="134"/>
      <c r="D16" s="139"/>
      <c r="E16" s="134" t="s">
        <v>112</v>
      </c>
      <c r="F16" s="139" t="s">
        <v>133</v>
      </c>
      <c r="G16" s="134" t="s">
        <v>112</v>
      </c>
      <c r="H16" s="139" t="s">
        <v>133</v>
      </c>
    </row>
    <row r="17" spans="1:8" ht="24.75" customHeight="1" x14ac:dyDescent="0.2">
      <c r="A17" s="124"/>
      <c r="B17" s="140" t="s">
        <v>182</v>
      </c>
      <c r="C17" s="134"/>
      <c r="D17" s="139"/>
      <c r="E17" s="134" t="s">
        <v>112</v>
      </c>
      <c r="F17" s="139" t="s">
        <v>133</v>
      </c>
      <c r="G17" s="134" t="s">
        <v>112</v>
      </c>
      <c r="H17" s="139" t="s">
        <v>133</v>
      </c>
    </row>
    <row r="18" spans="1:8" ht="24.75" customHeight="1" x14ac:dyDescent="0.2">
      <c r="A18" s="124"/>
      <c r="B18" s="140" t="s">
        <v>183</v>
      </c>
      <c r="C18" s="134"/>
      <c r="D18" s="139"/>
      <c r="E18" s="134" t="s">
        <v>112</v>
      </c>
      <c r="F18" s="139" t="s">
        <v>133</v>
      </c>
      <c r="G18" s="134" t="s">
        <v>112</v>
      </c>
      <c r="H18" s="139" t="s">
        <v>133</v>
      </c>
    </row>
    <row r="19" spans="1:8" ht="24" customHeight="1" thickBot="1" x14ac:dyDescent="0.25">
      <c r="A19" s="141"/>
      <c r="B19" s="142"/>
      <c r="C19" s="134"/>
      <c r="D19" s="143"/>
      <c r="E19" s="134"/>
      <c r="F19" s="143"/>
      <c r="G19" s="134"/>
      <c r="H19" s="143"/>
    </row>
    <row r="20" spans="1:8" s="98" customFormat="1" ht="19.5" customHeight="1" thickBot="1" x14ac:dyDescent="0.3">
      <c r="A20" s="237" t="s">
        <v>114</v>
      </c>
      <c r="B20" s="238"/>
      <c r="C20" s="239" t="s">
        <v>202</v>
      </c>
      <c r="D20" s="240"/>
      <c r="E20" s="232" t="s">
        <v>134</v>
      </c>
      <c r="F20" s="233"/>
      <c r="G20" s="232" t="s">
        <v>134</v>
      </c>
      <c r="H20" s="233"/>
    </row>
    <row r="22" spans="1:8" ht="25.5" customHeight="1" x14ac:dyDescent="0.2">
      <c r="B22" s="87" t="s">
        <v>116</v>
      </c>
      <c r="C22" s="144"/>
      <c r="D22" s="144"/>
      <c r="E22" s="144"/>
      <c r="F22" s="144"/>
      <c r="G22" s="144"/>
      <c r="H22" s="144"/>
    </row>
    <row r="23" spans="1:8" ht="18.75" customHeight="1" x14ac:dyDescent="0.2">
      <c r="E23" s="145"/>
      <c r="G23" s="145"/>
    </row>
    <row r="24" spans="1:8" ht="15.75" x14ac:dyDescent="0.2">
      <c r="C24" s="102"/>
    </row>
    <row r="25" spans="1:8" ht="15.75" x14ac:dyDescent="0.2">
      <c r="B25" s="103" t="s">
        <v>135</v>
      </c>
      <c r="C25" s="102"/>
    </row>
    <row r="26" spans="1:8" ht="15.75" x14ac:dyDescent="0.25">
      <c r="B26" s="104" t="s">
        <v>118</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89" priority="52" operator="equal">
      <formula>"NO HABIL"</formula>
    </cfRule>
  </conditionalFormatting>
  <conditionalFormatting sqref="C13:D14 C15:C16">
    <cfRule type="cellIs" dxfId="88" priority="51" operator="equal">
      <formula>"NO"</formula>
    </cfRule>
  </conditionalFormatting>
  <conditionalFormatting sqref="C17:C18">
    <cfRule type="cellIs" dxfId="87" priority="50" operator="equal">
      <formula>"NO"</formula>
    </cfRule>
  </conditionalFormatting>
  <conditionalFormatting sqref="D15:D18">
    <cfRule type="cellIs" dxfId="86" priority="49" operator="equal">
      <formula>"NO"</formula>
    </cfRule>
  </conditionalFormatting>
  <conditionalFormatting sqref="E20:F20">
    <cfRule type="cellIs" dxfId="85" priority="48" operator="equal">
      <formula>"NO HABIL"</formula>
    </cfRule>
  </conditionalFormatting>
  <conditionalFormatting sqref="E13:F14 E15:E16">
    <cfRule type="cellIs" dxfId="84" priority="47" operator="equal">
      <formula>"NO"</formula>
    </cfRule>
  </conditionalFormatting>
  <conditionalFormatting sqref="E17:E18">
    <cfRule type="cellIs" dxfId="83" priority="46" operator="equal">
      <formula>"NO"</formula>
    </cfRule>
  </conditionalFormatting>
  <conditionalFormatting sqref="F15:F18">
    <cfRule type="cellIs" dxfId="82" priority="45" operator="equal">
      <formula>"NO"</formula>
    </cfRule>
  </conditionalFormatting>
  <conditionalFormatting sqref="G20:H20">
    <cfRule type="cellIs" dxfId="81" priority="12" operator="equal">
      <formula>"NO HABIL"</formula>
    </cfRule>
  </conditionalFormatting>
  <conditionalFormatting sqref="G13:H14 G15:G16">
    <cfRule type="cellIs" dxfId="80" priority="11" operator="equal">
      <formula>"NO"</formula>
    </cfRule>
  </conditionalFormatting>
  <conditionalFormatting sqref="G17:G18">
    <cfRule type="cellIs" dxfId="79" priority="10" operator="equal">
      <formula>"NO"</formula>
    </cfRule>
  </conditionalFormatting>
  <conditionalFormatting sqref="H15:H18">
    <cfRule type="cellIs" dxfId="78" priority="9"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topLeftCell="A22" zoomScale="80" zoomScaleNormal="80" zoomScaleSheetLayoutView="80" zoomScalePageLayoutView="70" workbookViewId="0">
      <selection activeCell="B33" sqref="B33"/>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203</v>
      </c>
      <c r="B4" s="84"/>
      <c r="C4" s="84"/>
      <c r="D4" s="84"/>
      <c r="E4" s="84"/>
      <c r="F4" s="84"/>
      <c r="G4" s="84"/>
      <c r="H4" s="84"/>
    </row>
    <row r="5" spans="1:8" s="85" customFormat="1" ht="16.5" customHeight="1" x14ac:dyDescent="0.25">
      <c r="A5" s="84" t="s">
        <v>124</v>
      </c>
      <c r="B5" s="84"/>
      <c r="C5" s="84"/>
      <c r="D5" s="84"/>
      <c r="E5" s="84"/>
      <c r="F5" s="84"/>
      <c r="G5" s="84"/>
      <c r="H5" s="84"/>
    </row>
    <row r="6" spans="1:8" s="85" customFormat="1" ht="9.75" customHeight="1" x14ac:dyDescent="0.25">
      <c r="A6" s="86"/>
      <c r="B6" s="86"/>
      <c r="C6" s="86"/>
      <c r="D6" s="86"/>
      <c r="E6" s="86"/>
      <c r="F6" s="86"/>
      <c r="G6" s="86"/>
      <c r="H6" s="86"/>
    </row>
    <row r="7" spans="1:8" s="85" customFormat="1" ht="85.5" customHeight="1" x14ac:dyDescent="0.25">
      <c r="A7" s="245" t="s">
        <v>205</v>
      </c>
      <c r="B7" s="245"/>
      <c r="C7" s="116"/>
      <c r="D7" s="116"/>
      <c r="E7" s="116"/>
      <c r="F7" s="116"/>
      <c r="G7" s="125"/>
      <c r="H7" s="125"/>
    </row>
    <row r="8" spans="1:8" s="85" customFormat="1" ht="15.75" x14ac:dyDescent="0.25">
      <c r="A8" s="88"/>
      <c r="B8" s="88"/>
      <c r="C8" s="89"/>
      <c r="D8" s="89"/>
      <c r="E8" s="89"/>
      <c r="F8" s="89"/>
      <c r="G8" s="89"/>
      <c r="H8" s="89"/>
    </row>
    <row r="9" spans="1:8" x14ac:dyDescent="0.2">
      <c r="A9" s="246" t="s">
        <v>0</v>
      </c>
      <c r="B9" s="246" t="s">
        <v>106</v>
      </c>
      <c r="C9" s="249">
        <v>1</v>
      </c>
      <c r="D9" s="249"/>
      <c r="E9" s="249">
        <v>2</v>
      </c>
      <c r="F9" s="249"/>
      <c r="G9" s="249">
        <v>3</v>
      </c>
      <c r="H9" s="249"/>
    </row>
    <row r="10" spans="1:8" ht="39.950000000000003" customHeight="1" x14ac:dyDescent="0.2">
      <c r="A10" s="247"/>
      <c r="B10" s="248"/>
      <c r="C10" s="250" t="s">
        <v>137</v>
      </c>
      <c r="D10" s="250"/>
      <c r="E10" s="250" t="s">
        <v>190</v>
      </c>
      <c r="F10" s="250"/>
      <c r="G10" s="250" t="s">
        <v>195</v>
      </c>
      <c r="H10" s="250"/>
    </row>
    <row r="11" spans="1:8" ht="39.950000000000003" customHeight="1" x14ac:dyDescent="0.2">
      <c r="A11" s="248"/>
      <c r="B11" s="91" t="s">
        <v>107</v>
      </c>
      <c r="C11" s="91" t="s">
        <v>108</v>
      </c>
      <c r="D11" s="92" t="s">
        <v>109</v>
      </c>
      <c r="E11" s="91" t="s">
        <v>108</v>
      </c>
      <c r="F11" s="92" t="s">
        <v>109</v>
      </c>
      <c r="G11" s="91" t="s">
        <v>108</v>
      </c>
      <c r="H11" s="92" t="s">
        <v>109</v>
      </c>
    </row>
    <row r="12" spans="1:8" ht="24.95" customHeight="1" x14ac:dyDescent="0.2">
      <c r="A12" s="93" t="s">
        <v>126</v>
      </c>
      <c r="B12" s="94" t="s">
        <v>110</v>
      </c>
      <c r="C12" s="95"/>
      <c r="D12" s="95"/>
      <c r="E12" s="95"/>
      <c r="F12" s="95"/>
      <c r="G12" s="95"/>
      <c r="H12" s="95"/>
    </row>
    <row r="13" spans="1:8" ht="351" customHeight="1" x14ac:dyDescent="0.2">
      <c r="A13" s="107" t="s">
        <v>127</v>
      </c>
      <c r="B13" s="115" t="s">
        <v>184</v>
      </c>
      <c r="C13" s="106" t="str">
        <f>+C14</f>
        <v>NO</v>
      </c>
      <c r="D13" s="146" t="s">
        <v>188</v>
      </c>
      <c r="E13" s="106" t="str">
        <f>+E14</f>
        <v>SI</v>
      </c>
      <c r="F13" s="146" t="s">
        <v>191</v>
      </c>
      <c r="G13" s="106" t="str">
        <f>+G14</f>
        <v>SI</v>
      </c>
      <c r="H13" s="146" t="s">
        <v>197</v>
      </c>
    </row>
    <row r="14" spans="1:8" s="85" customFormat="1" ht="48.75" customHeight="1" x14ac:dyDescent="0.25">
      <c r="A14" s="96" t="s">
        <v>128</v>
      </c>
      <c r="B14" s="121" t="s">
        <v>185</v>
      </c>
      <c r="C14" s="117" t="str">
        <f>+IF(D14&gt;=VTE!$D$6,"SI","NO")</f>
        <v>NO</v>
      </c>
      <c r="D14" s="118">
        <f>+VTE!G6</f>
        <v>0</v>
      </c>
      <c r="E14" s="117" t="str">
        <f>+IF(F14&gt;=VTE!$D$6,"SI","NO")</f>
        <v>SI</v>
      </c>
      <c r="F14" s="119">
        <f>+VTE!K6</f>
        <v>1255073466</v>
      </c>
      <c r="G14" s="117" t="str">
        <f>+IF(H14&gt;=VTE!$D$6,"SI","NO")</f>
        <v>SI</v>
      </c>
      <c r="H14" s="119">
        <f>+VTE!O6</f>
        <v>6910808909</v>
      </c>
    </row>
    <row r="15" spans="1:8" s="85" customFormat="1" ht="98.25" customHeight="1" x14ac:dyDescent="0.25">
      <c r="A15" s="96" t="s">
        <v>127</v>
      </c>
      <c r="B15" s="122" t="s">
        <v>189</v>
      </c>
      <c r="C15" s="120" t="s">
        <v>113</v>
      </c>
      <c r="D15" s="120" t="s">
        <v>113</v>
      </c>
      <c r="E15" s="120" t="s">
        <v>113</v>
      </c>
      <c r="F15" s="120" t="s">
        <v>113</v>
      </c>
      <c r="G15" s="120" t="s">
        <v>112</v>
      </c>
      <c r="H15" s="231">
        <f>+VTE!O10</f>
        <v>6910808909</v>
      </c>
    </row>
    <row r="16" spans="1:8" ht="24.95" customHeight="1" x14ac:dyDescent="0.2">
      <c r="A16" s="148" t="s">
        <v>139</v>
      </c>
      <c r="B16" s="149" t="s">
        <v>140</v>
      </c>
      <c r="C16" s="150"/>
      <c r="D16" s="150"/>
      <c r="E16" s="150"/>
      <c r="F16" s="150"/>
      <c r="G16" s="150"/>
      <c r="H16" s="150"/>
    </row>
    <row r="17" spans="1:8" ht="81.75" customHeight="1" x14ac:dyDescent="0.2">
      <c r="A17" s="251"/>
      <c r="B17" s="151" t="s">
        <v>144</v>
      </c>
      <c r="C17" s="152"/>
      <c r="D17" s="152"/>
      <c r="E17" s="152" t="s">
        <v>112</v>
      </c>
      <c r="F17" s="152" t="s">
        <v>192</v>
      </c>
      <c r="G17" s="152" t="s">
        <v>112</v>
      </c>
      <c r="H17" s="152" t="s">
        <v>198</v>
      </c>
    </row>
    <row r="18" spans="1:8" ht="120" customHeight="1" x14ac:dyDescent="0.2">
      <c r="A18" s="252"/>
      <c r="B18" s="151" t="s">
        <v>186</v>
      </c>
      <c r="C18" s="152"/>
      <c r="D18" s="152"/>
      <c r="E18" s="152" t="s">
        <v>112</v>
      </c>
      <c r="F18" s="152" t="s">
        <v>193</v>
      </c>
      <c r="G18" s="152" t="s">
        <v>112</v>
      </c>
      <c r="H18" s="152" t="s">
        <v>199</v>
      </c>
    </row>
    <row r="19" spans="1:8" ht="100.5" customHeight="1" x14ac:dyDescent="0.2">
      <c r="A19" s="253"/>
      <c r="B19" s="151" t="s">
        <v>187</v>
      </c>
      <c r="C19" s="152"/>
      <c r="D19" s="152"/>
      <c r="E19" s="152" t="s">
        <v>112</v>
      </c>
      <c r="F19" s="152" t="s">
        <v>141</v>
      </c>
      <c r="G19" s="152" t="s">
        <v>112</v>
      </c>
      <c r="H19" s="152" t="s">
        <v>200</v>
      </c>
    </row>
    <row r="20" spans="1:8" ht="100.5" customHeight="1" x14ac:dyDescent="0.2">
      <c r="A20" s="155"/>
      <c r="B20" s="151" t="s">
        <v>145</v>
      </c>
      <c r="C20" s="152"/>
      <c r="D20" s="152"/>
      <c r="E20" s="152" t="s">
        <v>112</v>
      </c>
      <c r="F20" s="152" t="s">
        <v>194</v>
      </c>
      <c r="G20" s="152" t="s">
        <v>111</v>
      </c>
      <c r="H20" s="152" t="s">
        <v>201</v>
      </c>
    </row>
    <row r="21" spans="1:8" ht="24.95" customHeight="1" x14ac:dyDescent="0.2">
      <c r="A21" s="148" t="s">
        <v>157</v>
      </c>
      <c r="B21" s="149" t="s">
        <v>142</v>
      </c>
      <c r="C21" s="150"/>
      <c r="D21" s="150"/>
      <c r="E21" s="150"/>
      <c r="F21" s="150"/>
      <c r="G21" s="150"/>
      <c r="H21" s="150"/>
    </row>
    <row r="22" spans="1:8" ht="48.75" customHeight="1" x14ac:dyDescent="0.2">
      <c r="A22" s="133"/>
      <c r="B22" s="153" t="s">
        <v>143</v>
      </c>
      <c r="C22" s="152"/>
      <c r="D22" s="154"/>
      <c r="E22" s="152" t="s">
        <v>112</v>
      </c>
      <c r="F22" s="154">
        <f>+'CORREC. ARITM.'!K85</f>
        <v>479256444</v>
      </c>
      <c r="G22" s="152" t="s">
        <v>112</v>
      </c>
      <c r="H22" s="154">
        <f>+'CORREC. ARITM.'!N85</f>
        <v>479324439</v>
      </c>
    </row>
    <row r="23" spans="1:8" ht="13.5" thickBot="1" x14ac:dyDescent="0.25">
      <c r="A23" s="97"/>
      <c r="B23" s="97"/>
      <c r="C23" s="97"/>
      <c r="D23" s="97"/>
      <c r="E23" s="97"/>
      <c r="F23" s="97"/>
      <c r="G23" s="97"/>
      <c r="H23" s="97"/>
    </row>
    <row r="24" spans="1:8" s="98" customFormat="1" ht="19.5" customHeight="1" thickBot="1" x14ac:dyDescent="0.3">
      <c r="A24" s="237" t="s">
        <v>114</v>
      </c>
      <c r="B24" s="238"/>
      <c r="C24" s="232" t="s">
        <v>115</v>
      </c>
      <c r="D24" s="233"/>
      <c r="E24" s="232" t="s">
        <v>134</v>
      </c>
      <c r="F24" s="233"/>
      <c r="G24" s="239" t="s">
        <v>136</v>
      </c>
      <c r="H24" s="240"/>
    </row>
    <row r="25" spans="1:8" x14ac:dyDescent="0.2">
      <c r="D25" s="100"/>
    </row>
    <row r="26" spans="1:8" ht="12.75" customHeight="1" x14ac:dyDescent="0.2">
      <c r="C26" s="100"/>
      <c r="E26" s="101"/>
      <c r="G26" s="101"/>
    </row>
    <row r="27" spans="1:8" ht="12.75" customHeight="1" x14ac:dyDescent="0.2">
      <c r="B27" s="87" t="s">
        <v>116</v>
      </c>
      <c r="C27" s="100"/>
      <c r="E27" s="101"/>
      <c r="G27" s="101"/>
    </row>
    <row r="28" spans="1:8" ht="12.75" customHeight="1" x14ac:dyDescent="0.2">
      <c r="C28" s="100"/>
      <c r="E28" s="101"/>
      <c r="G28" s="101"/>
    </row>
    <row r="29" spans="1:8" ht="12.75" customHeight="1" x14ac:dyDescent="0.2">
      <c r="C29" s="100"/>
      <c r="E29" s="101"/>
      <c r="G29" s="101"/>
    </row>
    <row r="30" spans="1:8" ht="18.75" customHeight="1" x14ac:dyDescent="0.2">
      <c r="B30" s="102"/>
      <c r="E30" s="101"/>
      <c r="G30" s="101"/>
    </row>
    <row r="31" spans="1:8" ht="15.75" x14ac:dyDescent="0.2">
      <c r="B31" s="103" t="s">
        <v>117</v>
      </c>
      <c r="C31" s="100"/>
      <c r="E31" s="101"/>
      <c r="G31" s="101"/>
    </row>
    <row r="32" spans="1:8" ht="15.75" x14ac:dyDescent="0.25">
      <c r="B32" s="104" t="s">
        <v>122</v>
      </c>
      <c r="C32" s="100"/>
      <c r="E32" s="101"/>
      <c r="G32" s="101"/>
    </row>
    <row r="33" spans="1:8" ht="12.75" customHeight="1" x14ac:dyDescent="0.2">
      <c r="C33" s="100"/>
      <c r="E33" s="101"/>
      <c r="G33" s="101"/>
    </row>
    <row r="34" spans="1:8" ht="12.75" customHeight="1" x14ac:dyDescent="0.2">
      <c r="C34" s="100"/>
      <c r="E34" s="101"/>
      <c r="G34" s="101"/>
    </row>
    <row r="35" spans="1:8" ht="14.25" customHeight="1" x14ac:dyDescent="0.25">
      <c r="B35" s="104"/>
      <c r="C35" s="104"/>
      <c r="D35" s="105"/>
      <c r="E35" s="105"/>
      <c r="F35" s="104"/>
      <c r="G35" s="105"/>
      <c r="H35" s="104"/>
    </row>
    <row r="36" spans="1:8" ht="15.75" x14ac:dyDescent="0.2">
      <c r="B36" s="103" t="s">
        <v>119</v>
      </c>
      <c r="D36" s="103"/>
      <c r="E36" s="103"/>
      <c r="F36" s="103"/>
      <c r="G36" s="103"/>
      <c r="H36" s="103"/>
    </row>
    <row r="37" spans="1:8" ht="15.75" x14ac:dyDescent="0.25">
      <c r="B37" s="104" t="s">
        <v>120</v>
      </c>
      <c r="D37" s="105"/>
      <c r="E37" s="105"/>
      <c r="F37" s="104"/>
      <c r="G37" s="105"/>
      <c r="H37" s="104"/>
    </row>
    <row r="38" spans="1:8" ht="15.75" x14ac:dyDescent="0.25">
      <c r="B38" s="104" t="s">
        <v>121</v>
      </c>
      <c r="D38" s="105"/>
      <c r="E38" s="105"/>
      <c r="F38" s="104"/>
      <c r="G38" s="105"/>
      <c r="H38" s="104"/>
    </row>
    <row r="39" spans="1:8" ht="14.25" customHeight="1" x14ac:dyDescent="0.25">
      <c r="B39" s="104"/>
      <c r="C39" s="105"/>
      <c r="D39" s="105"/>
      <c r="E39" s="104"/>
      <c r="F39" s="104"/>
      <c r="G39" s="104"/>
      <c r="H39" s="104"/>
    </row>
    <row r="45" spans="1:8" s="100" customFormat="1" x14ac:dyDescent="0.25">
      <c r="A45" s="99"/>
      <c r="C45" s="101"/>
      <c r="D45" s="101"/>
    </row>
    <row r="46" spans="1:8" s="100" customFormat="1" x14ac:dyDescent="0.25">
      <c r="A46" s="99"/>
      <c r="C46" s="101"/>
      <c r="D46" s="101"/>
    </row>
    <row r="47" spans="1:8" s="100" customFormat="1" x14ac:dyDescent="0.25">
      <c r="A47" s="99"/>
      <c r="C47" s="101"/>
      <c r="D47" s="101"/>
    </row>
    <row r="48" spans="1:8" s="100" customFormat="1" x14ac:dyDescent="0.25">
      <c r="A48" s="99"/>
      <c r="C48" s="101"/>
      <c r="D48" s="101"/>
    </row>
    <row r="49" spans="1:4" s="100" customFormat="1" x14ac:dyDescent="0.25">
      <c r="A49" s="99"/>
      <c r="C49" s="101"/>
      <c r="D49" s="101"/>
    </row>
  </sheetData>
  <mergeCells count="14">
    <mergeCell ref="G9:H9"/>
    <mergeCell ref="G10:H10"/>
    <mergeCell ref="G24:H24"/>
    <mergeCell ref="A24:B24"/>
    <mergeCell ref="C24:D24"/>
    <mergeCell ref="E24:F24"/>
    <mergeCell ref="C10:D10"/>
    <mergeCell ref="E10:F10"/>
    <mergeCell ref="A17:A19"/>
    <mergeCell ref="A7:B7"/>
    <mergeCell ref="A9:A11"/>
    <mergeCell ref="B9:B10"/>
    <mergeCell ref="C9:D9"/>
    <mergeCell ref="E9:F9"/>
  </mergeCells>
  <conditionalFormatting sqref="C14:F15">
    <cfRule type="cellIs" dxfId="77" priority="715" operator="equal">
      <formula>"NO"</formula>
    </cfRule>
  </conditionalFormatting>
  <conditionalFormatting sqref="C24:D24">
    <cfRule type="cellIs" dxfId="76" priority="714" operator="equal">
      <formula>"NO HABIL"</formula>
    </cfRule>
  </conditionalFormatting>
  <conditionalFormatting sqref="C13:E13">
    <cfRule type="cellIs" dxfId="75" priority="516" operator="equal">
      <formula>"NO"</formula>
    </cfRule>
  </conditionalFormatting>
  <conditionalFormatting sqref="E24:F24">
    <cfRule type="cellIs" dxfId="74" priority="101" operator="equal">
      <formula>"NO HABIL"</formula>
    </cfRule>
  </conditionalFormatting>
  <conditionalFormatting sqref="G14:H15">
    <cfRule type="cellIs" dxfId="73" priority="100" operator="equal">
      <formula>"NO"</formula>
    </cfRule>
  </conditionalFormatting>
  <conditionalFormatting sqref="G13">
    <cfRule type="cellIs" dxfId="72" priority="99" operator="equal">
      <formula>"NO"</formula>
    </cfRule>
  </conditionalFormatting>
  <conditionalFormatting sqref="G24:H24">
    <cfRule type="cellIs" dxfId="71" priority="97" operator="equal">
      <formula>"NO HABIL"</formula>
    </cfRule>
  </conditionalFormatting>
  <conditionalFormatting sqref="F22 C16:H16">
    <cfRule type="cellIs" dxfId="70" priority="90" operator="equal">
      <formula>"NO"</formula>
    </cfRule>
  </conditionalFormatting>
  <conditionalFormatting sqref="C22">
    <cfRule type="cellIs" dxfId="69" priority="89" operator="equal">
      <formula>"NO"</formula>
    </cfRule>
  </conditionalFormatting>
  <conditionalFormatting sqref="H22">
    <cfRule type="cellIs" dxfId="68" priority="87" operator="equal">
      <formula>"NO"</formula>
    </cfRule>
  </conditionalFormatting>
  <conditionalFormatting sqref="C21:F21">
    <cfRule type="cellIs" dxfId="67" priority="88" operator="equal">
      <formula>"NO"</formula>
    </cfRule>
  </conditionalFormatting>
  <conditionalFormatting sqref="G21:H21">
    <cfRule type="cellIs" dxfId="66" priority="86" operator="equal">
      <formula>"NO"</formula>
    </cfRule>
  </conditionalFormatting>
  <conditionalFormatting sqref="C18:E18 C17:H17">
    <cfRule type="cellIs" dxfId="65" priority="71" operator="equal">
      <formula>"NO"</formula>
    </cfRule>
  </conditionalFormatting>
  <conditionalFormatting sqref="C19:E19">
    <cfRule type="cellIs" dxfId="64" priority="70" operator="equal">
      <formula>"NO"</formula>
    </cfRule>
  </conditionalFormatting>
  <conditionalFormatting sqref="D22">
    <cfRule type="cellIs" dxfId="63" priority="42" operator="equal">
      <formula>"NO"</formula>
    </cfRule>
  </conditionalFormatting>
  <conditionalFormatting sqref="E22">
    <cfRule type="cellIs" dxfId="62" priority="41" operator="equal">
      <formula>"NO"</formula>
    </cfRule>
  </conditionalFormatting>
  <conditionalFormatting sqref="G22">
    <cfRule type="cellIs" dxfId="61" priority="40" operator="equal">
      <formula>"NO"</formula>
    </cfRule>
  </conditionalFormatting>
  <conditionalFormatting sqref="C20:E20">
    <cfRule type="cellIs" dxfId="60" priority="32" operator="equal">
      <formula>"NO"</formula>
    </cfRule>
  </conditionalFormatting>
  <conditionalFormatting sqref="F19">
    <cfRule type="cellIs" dxfId="59" priority="26" operator="equal">
      <formula>"NO"</formula>
    </cfRule>
  </conditionalFormatting>
  <conditionalFormatting sqref="F13">
    <cfRule type="cellIs" dxfId="58" priority="28" operator="equal">
      <formula>"NO"</formula>
    </cfRule>
  </conditionalFormatting>
  <conditionalFormatting sqref="F18">
    <cfRule type="cellIs" dxfId="57" priority="27" operator="equal">
      <formula>"NO"</formula>
    </cfRule>
  </conditionalFormatting>
  <conditionalFormatting sqref="F20">
    <cfRule type="cellIs" dxfId="56" priority="25" operator="equal">
      <formula>"NO"</formula>
    </cfRule>
  </conditionalFormatting>
  <conditionalFormatting sqref="H13">
    <cfRule type="cellIs" dxfId="55" priority="24" operator="equal">
      <formula>"NO"</formula>
    </cfRule>
  </conditionalFormatting>
  <conditionalFormatting sqref="G18">
    <cfRule type="cellIs" dxfId="54" priority="6" operator="equal">
      <formula>"NO"</formula>
    </cfRule>
  </conditionalFormatting>
  <conditionalFormatting sqref="H18">
    <cfRule type="cellIs" dxfId="53" priority="5" operator="equal">
      <formula>"NO"</formula>
    </cfRule>
  </conditionalFormatting>
  <conditionalFormatting sqref="G19">
    <cfRule type="cellIs" dxfId="52" priority="4" operator="equal">
      <formula>"NO"</formula>
    </cfRule>
  </conditionalFormatting>
  <conditionalFormatting sqref="H19">
    <cfRule type="cellIs" dxfId="51" priority="3" operator="equal">
      <formula>"NO"</formula>
    </cfRule>
  </conditionalFormatting>
  <conditionalFormatting sqref="G20">
    <cfRule type="cellIs" dxfId="50" priority="2" operator="equal">
      <formula>"NO"</formula>
    </cfRule>
  </conditionalFormatting>
  <conditionalFormatting sqref="H20">
    <cfRule type="cellIs" dxfId="49"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topLeftCell="B10" zoomScale="90" zoomScaleNormal="90" workbookViewId="0">
      <selection activeCell="P9" sqref="P9"/>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s>
  <sheetData>
    <row r="1" spans="1:16" x14ac:dyDescent="0.25">
      <c r="G1" s="49" t="s">
        <v>90</v>
      </c>
      <c r="K1" s="49" t="s">
        <v>90</v>
      </c>
      <c r="O1" s="49" t="s">
        <v>90</v>
      </c>
    </row>
    <row r="2" spans="1:16" x14ac:dyDescent="0.25">
      <c r="A2" s="255" t="s">
        <v>91</v>
      </c>
      <c r="B2" s="255"/>
      <c r="C2" s="50"/>
      <c r="D2" s="51" t="s">
        <v>92</v>
      </c>
      <c r="E2" s="50"/>
      <c r="F2" s="50"/>
      <c r="G2" s="51">
        <v>1</v>
      </c>
      <c r="H2" s="50"/>
      <c r="J2" s="50"/>
      <c r="K2" s="51">
        <v>2</v>
      </c>
      <c r="L2" s="50"/>
      <c r="N2" s="50"/>
      <c r="O2" s="51">
        <v>3</v>
      </c>
      <c r="P2" s="50"/>
    </row>
    <row r="3" spans="1:16" ht="25.5" x14ac:dyDescent="0.25">
      <c r="A3" s="255"/>
      <c r="B3" s="255"/>
      <c r="C3" s="52"/>
      <c r="D3" s="53" t="s">
        <v>138</v>
      </c>
      <c r="E3" s="52"/>
      <c r="F3" s="52"/>
      <c r="G3" s="53" t="s">
        <v>137</v>
      </c>
      <c r="H3" s="52"/>
      <c r="J3" s="52"/>
      <c r="K3" s="53" t="s">
        <v>190</v>
      </c>
      <c r="L3" s="52"/>
      <c r="N3" s="52"/>
      <c r="O3" s="53" t="s">
        <v>195</v>
      </c>
      <c r="P3" s="52"/>
    </row>
    <row r="4" spans="1:16" x14ac:dyDescent="0.25">
      <c r="C4" s="54"/>
      <c r="E4" s="54"/>
      <c r="F4" s="54"/>
      <c r="G4" s="55"/>
      <c r="H4" s="54"/>
      <c r="J4" s="54"/>
      <c r="K4" s="55"/>
      <c r="L4" s="54"/>
      <c r="N4" s="54"/>
      <c r="O4" s="55"/>
      <c r="P4" s="54"/>
    </row>
    <row r="5" spans="1:16" x14ac:dyDescent="0.25">
      <c r="A5" s="56"/>
    </row>
    <row r="6" spans="1:16" x14ac:dyDescent="0.25">
      <c r="A6" s="256" t="s">
        <v>93</v>
      </c>
      <c r="B6" s="257"/>
      <c r="D6" s="112">
        <v>482361652</v>
      </c>
      <c r="G6" s="57">
        <f>+G25+G37</f>
        <v>0</v>
      </c>
      <c r="H6" s="55"/>
      <c r="K6" s="57">
        <f>+K25+K37</f>
        <v>1255073466</v>
      </c>
      <c r="L6" s="55"/>
      <c r="O6" s="57">
        <f>+O25+O37</f>
        <v>6910808909</v>
      </c>
      <c r="P6" s="55"/>
    </row>
    <row r="7" spans="1:16" x14ac:dyDescent="0.25">
      <c r="A7" s="56"/>
      <c r="B7" s="56"/>
      <c r="D7" s="109"/>
      <c r="G7" s="109"/>
      <c r="H7" s="55"/>
      <c r="K7" s="109"/>
      <c r="L7" s="55"/>
      <c r="O7" s="109"/>
      <c r="P7" s="55"/>
    </row>
    <row r="8" spans="1:16" x14ac:dyDescent="0.25">
      <c r="A8" s="258" t="s">
        <v>125</v>
      </c>
      <c r="B8" s="258"/>
      <c r="D8" s="259">
        <v>0.4</v>
      </c>
      <c r="F8" s="110">
        <v>1</v>
      </c>
      <c r="G8" s="111">
        <v>1</v>
      </c>
      <c r="H8" s="55"/>
      <c r="J8" s="110">
        <v>1</v>
      </c>
      <c r="K8" s="111">
        <v>1</v>
      </c>
      <c r="L8" s="55"/>
      <c r="N8" s="110">
        <v>1</v>
      </c>
      <c r="O8" s="111">
        <v>0.5</v>
      </c>
      <c r="P8" s="55" t="s">
        <v>89</v>
      </c>
    </row>
    <row r="9" spans="1:16" x14ac:dyDescent="0.25">
      <c r="A9" s="258"/>
      <c r="B9" s="258"/>
      <c r="D9" s="259"/>
      <c r="F9" s="110"/>
      <c r="G9" s="111"/>
      <c r="H9" s="55"/>
      <c r="J9" s="110"/>
      <c r="K9" s="111"/>
      <c r="L9" s="55"/>
      <c r="N9" s="110">
        <v>2</v>
      </c>
      <c r="O9" s="111">
        <v>0.5</v>
      </c>
      <c r="P9" s="55"/>
    </row>
    <row r="10" spans="1:16" x14ac:dyDescent="0.25">
      <c r="A10" s="258" t="s">
        <v>123</v>
      </c>
      <c r="B10" s="258"/>
      <c r="D10" s="260">
        <f>40%*D6</f>
        <v>192944660.80000001</v>
      </c>
      <c r="F10" s="110" t="s">
        <v>94</v>
      </c>
      <c r="G10" s="113">
        <f>+SUMIF(F$15:F$38,F10,G$15:G$38)</f>
        <v>0</v>
      </c>
      <c r="H10" s="55"/>
      <c r="J10" s="110" t="s">
        <v>94</v>
      </c>
      <c r="K10" s="113">
        <f>+SUMIF(J$15:J$38,J10,K$15:K$38)</f>
        <v>1255073466</v>
      </c>
      <c r="L10" s="55"/>
      <c r="N10" s="110" t="s">
        <v>94</v>
      </c>
      <c r="O10" s="113">
        <f>+SUMIF(N$15:N$38,N10,O$15:O$38)</f>
        <v>6910808909</v>
      </c>
      <c r="P10" s="55" t="s">
        <v>89</v>
      </c>
    </row>
    <row r="11" spans="1:16" x14ac:dyDescent="0.25">
      <c r="A11" s="258"/>
      <c r="B11" s="258"/>
      <c r="D11" s="260"/>
      <c r="F11" s="110"/>
      <c r="G11" s="113"/>
      <c r="H11" s="55"/>
      <c r="J11" s="110"/>
      <c r="K11" s="113">
        <f>+SUMIF(J$15:J$38,J11,K$15:K$38)</f>
        <v>0</v>
      </c>
      <c r="L11" s="55"/>
      <c r="N11" s="110" t="s">
        <v>170</v>
      </c>
      <c r="O11" s="113">
        <f>+SUMIF(N$15:N$38,N11,O$15:O$38)</f>
        <v>0</v>
      </c>
      <c r="P11" s="55"/>
    </row>
    <row r="13" spans="1:16" x14ac:dyDescent="0.25">
      <c r="A13" s="256" t="s">
        <v>95</v>
      </c>
      <c r="B13" s="257" t="s">
        <v>96</v>
      </c>
      <c r="G13" s="58" t="str">
        <f>+IF(G6&gt;=$D6,"CUMPLE","NO CUMPLE")</f>
        <v>NO CUMPLE</v>
      </c>
      <c r="K13" s="58" t="str">
        <f>+IF(K6&gt;=$D6,"CUMPLE","NO CUMPLE")</f>
        <v>CUMPLE</v>
      </c>
      <c r="O13" s="58" t="str">
        <f>+IF(O6&gt;=$D6,"CUMPLE","NO CUMPLE")</f>
        <v>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0</v>
      </c>
      <c r="H17" s="65"/>
      <c r="J17" s="63" t="s">
        <v>99</v>
      </c>
      <c r="K17" s="64">
        <v>19221219</v>
      </c>
      <c r="L17" s="65" t="s">
        <v>89</v>
      </c>
      <c r="N17" s="63" t="s">
        <v>99</v>
      </c>
      <c r="O17" s="64">
        <v>4824433472.8100004</v>
      </c>
      <c r="P17" s="65" t="s">
        <v>89</v>
      </c>
    </row>
    <row r="18" spans="1:16" ht="15" customHeight="1" x14ac:dyDescent="0.25">
      <c r="A18" s="61" t="s">
        <v>100</v>
      </c>
      <c r="B18" s="62"/>
      <c r="F18" s="74"/>
      <c r="G18" s="73">
        <v>2000</v>
      </c>
      <c r="H18" s="254"/>
      <c r="J18" s="74"/>
      <c r="K18" s="73">
        <v>1984</v>
      </c>
      <c r="L18" s="254" t="s">
        <v>196</v>
      </c>
      <c r="N18" s="74"/>
      <c r="O18" s="73">
        <v>2010</v>
      </c>
      <c r="P18" s="254" t="s">
        <v>196</v>
      </c>
    </row>
    <row r="19" spans="1:16" x14ac:dyDescent="0.25">
      <c r="A19" s="66" t="s">
        <v>101</v>
      </c>
      <c r="B19" s="62"/>
      <c r="F19" s="114">
        <v>0.5</v>
      </c>
      <c r="G19" s="108">
        <v>0</v>
      </c>
      <c r="H19" s="254"/>
      <c r="J19" s="114">
        <v>1</v>
      </c>
      <c r="K19" s="108">
        <v>1</v>
      </c>
      <c r="L19" s="254"/>
      <c r="N19" s="114">
        <v>1</v>
      </c>
      <c r="O19" s="108">
        <v>1</v>
      </c>
      <c r="P19" s="254"/>
    </row>
    <row r="20" spans="1:16" x14ac:dyDescent="0.25">
      <c r="A20" s="66"/>
      <c r="B20" s="62"/>
      <c r="F20" s="74"/>
      <c r="G20" s="67"/>
      <c r="H20" s="254"/>
      <c r="J20" s="74"/>
      <c r="K20" s="67"/>
      <c r="L20" s="254"/>
      <c r="N20" s="74"/>
      <c r="O20" s="67"/>
      <c r="P20" s="254"/>
    </row>
    <row r="21" spans="1:16" x14ac:dyDescent="0.25">
      <c r="A21" s="66"/>
      <c r="B21" s="62"/>
      <c r="F21" s="74"/>
      <c r="G21" s="67"/>
      <c r="H21" s="254"/>
      <c r="J21" s="74"/>
      <c r="K21" s="67"/>
      <c r="L21" s="254"/>
      <c r="N21" s="74"/>
      <c r="O21" s="67"/>
      <c r="P21" s="254"/>
    </row>
    <row r="22" spans="1:16" x14ac:dyDescent="0.25">
      <c r="A22" s="66"/>
      <c r="B22" s="62"/>
      <c r="F22" s="74"/>
      <c r="G22" s="67"/>
      <c r="H22" s="254"/>
      <c r="J22" s="74"/>
      <c r="K22" s="67"/>
      <c r="L22" s="254"/>
      <c r="N22" s="74"/>
      <c r="O22" s="67"/>
      <c r="P22" s="254"/>
    </row>
    <row r="23" spans="1:16" x14ac:dyDescent="0.25">
      <c r="A23" s="66"/>
      <c r="B23" s="62"/>
      <c r="F23" s="74"/>
      <c r="G23" s="67"/>
      <c r="H23" s="254"/>
      <c r="J23" s="74"/>
      <c r="K23" s="67"/>
      <c r="L23" s="254"/>
      <c r="N23" s="74"/>
      <c r="O23" s="67"/>
      <c r="P23" s="254"/>
    </row>
    <row r="24" spans="1:16" x14ac:dyDescent="0.25">
      <c r="A24" s="61"/>
      <c r="B24" s="62"/>
      <c r="F24" s="74"/>
      <c r="G24" s="67"/>
      <c r="H24" s="254"/>
      <c r="J24" s="74"/>
      <c r="K24" s="67"/>
      <c r="L24" s="254"/>
      <c r="N24" s="74"/>
      <c r="O24" s="67"/>
      <c r="P24" s="254"/>
    </row>
    <row r="25" spans="1:16" x14ac:dyDescent="0.25">
      <c r="A25" s="69" t="s">
        <v>103</v>
      </c>
      <c r="B25" s="70"/>
      <c r="F25" s="71" t="s">
        <v>94</v>
      </c>
      <c r="G25" s="72">
        <f>+ROUND(G17*G19*$B$73/(LOOKUP(G18,$A$42:$A$73,$B$42:$B$73)),0)</f>
        <v>0</v>
      </c>
      <c r="H25" s="75">
        <f>+ROUND(G25/$B$73,2)</f>
        <v>0</v>
      </c>
      <c r="J25" s="71" t="s">
        <v>94</v>
      </c>
      <c r="K25" s="72">
        <f>+ROUND(K17*K19*$B$73/(LOOKUP(K18,$A$40:$A$73,$B$40:$B$73)),0)</f>
        <v>1255073466</v>
      </c>
      <c r="L25" s="75">
        <f>+ROUND(K25/$B$73,2)</f>
        <v>1701.29</v>
      </c>
      <c r="N25" s="71" t="s">
        <v>94</v>
      </c>
      <c r="O25" s="72">
        <f>+ROUND(O17*O19*$B$73/(LOOKUP(O18,$A$42:$A$73,$B$42:$B$73)),0)</f>
        <v>6910808909</v>
      </c>
      <c r="P25" s="75">
        <f>+ROUND(O25/$B$73,2)</f>
        <v>9367.83</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0</v>
      </c>
      <c r="H29" s="65"/>
      <c r="J29" s="63" t="s">
        <v>99</v>
      </c>
      <c r="K29" s="64">
        <v>0</v>
      </c>
      <c r="L29" s="65"/>
      <c r="N29" s="63" t="s">
        <v>99</v>
      </c>
      <c r="O29" s="64">
        <v>0</v>
      </c>
      <c r="P29" s="65"/>
    </row>
    <row r="30" spans="1:16" ht="15" customHeight="1" x14ac:dyDescent="0.25">
      <c r="A30" s="61" t="s">
        <v>100</v>
      </c>
      <c r="B30" s="62"/>
      <c r="F30" s="74"/>
      <c r="G30" s="73">
        <v>2000</v>
      </c>
      <c r="H30" s="254"/>
      <c r="J30" s="74"/>
      <c r="K30" s="73">
        <v>2000</v>
      </c>
      <c r="L30" s="254"/>
      <c r="N30" s="74"/>
      <c r="O30" s="73">
        <v>2000</v>
      </c>
      <c r="P30" s="254"/>
    </row>
    <row r="31" spans="1:16" x14ac:dyDescent="0.25">
      <c r="A31" s="66" t="s">
        <v>101</v>
      </c>
      <c r="B31" s="62"/>
      <c r="F31" s="114">
        <v>1</v>
      </c>
      <c r="G31" s="67">
        <v>0</v>
      </c>
      <c r="H31" s="254"/>
      <c r="J31" s="114">
        <v>0</v>
      </c>
      <c r="K31" s="67">
        <v>0</v>
      </c>
      <c r="L31" s="254"/>
      <c r="N31" s="114">
        <v>0</v>
      </c>
      <c r="O31" s="67">
        <v>0</v>
      </c>
      <c r="P31" s="254"/>
    </row>
    <row r="32" spans="1:16" x14ac:dyDescent="0.25">
      <c r="A32" s="66"/>
      <c r="B32" s="62"/>
      <c r="F32" s="74"/>
      <c r="G32" s="67"/>
      <c r="H32" s="254"/>
      <c r="J32" s="74"/>
      <c r="K32" s="67"/>
      <c r="L32" s="254"/>
      <c r="N32" s="74"/>
      <c r="O32" s="67"/>
      <c r="P32" s="254"/>
    </row>
    <row r="33" spans="1:16" x14ac:dyDescent="0.25">
      <c r="A33" s="66"/>
      <c r="B33" s="62"/>
      <c r="F33" s="74"/>
      <c r="G33" s="67"/>
      <c r="H33" s="254"/>
      <c r="J33" s="74"/>
      <c r="K33" s="67"/>
      <c r="L33" s="254"/>
      <c r="N33" s="74"/>
      <c r="O33" s="67"/>
      <c r="P33" s="254"/>
    </row>
    <row r="34" spans="1:16" x14ac:dyDescent="0.25">
      <c r="A34" s="66"/>
      <c r="B34" s="62"/>
      <c r="F34" s="74"/>
      <c r="G34" s="67"/>
      <c r="H34" s="254"/>
      <c r="J34" s="74"/>
      <c r="K34" s="67"/>
      <c r="L34" s="254"/>
      <c r="N34" s="74"/>
      <c r="O34" s="67"/>
      <c r="P34" s="254"/>
    </row>
    <row r="35" spans="1:16" x14ac:dyDescent="0.25">
      <c r="A35" s="66"/>
      <c r="B35" s="62"/>
      <c r="F35" s="74"/>
      <c r="G35" s="67"/>
      <c r="H35" s="254"/>
      <c r="J35" s="74"/>
      <c r="K35" s="67"/>
      <c r="L35" s="254"/>
      <c r="N35" s="74"/>
      <c r="O35" s="67"/>
      <c r="P35" s="254"/>
    </row>
    <row r="36" spans="1:16" x14ac:dyDescent="0.25">
      <c r="A36" s="61"/>
      <c r="B36" s="62"/>
      <c r="F36" s="74"/>
      <c r="G36" s="67"/>
      <c r="H36" s="254"/>
      <c r="J36" s="74"/>
      <c r="K36" s="67"/>
      <c r="L36" s="254"/>
      <c r="N36" s="74"/>
      <c r="O36" s="67"/>
      <c r="P36" s="254"/>
    </row>
    <row r="37" spans="1:16" x14ac:dyDescent="0.25">
      <c r="A37" s="69" t="s">
        <v>103</v>
      </c>
      <c r="B37" s="70"/>
      <c r="F37" s="71" t="s">
        <v>94</v>
      </c>
      <c r="G37" s="72">
        <f>+ROUND(G29*G31*$B$73/(LOOKUP(G30,$A$42:$A$73,$B$42:$B$73)),0)</f>
        <v>0</v>
      </c>
      <c r="H37" s="75">
        <f>+ROUND(G37/$B$73,2)</f>
        <v>0</v>
      </c>
      <c r="J37" s="71" t="s">
        <v>94</v>
      </c>
      <c r="K37" s="72">
        <f>+ROUND(K29*K31*$B$73/(LOOKUP(K30,$A$42:$A$73,$B$42:$B$73)),0)</f>
        <v>0</v>
      </c>
      <c r="L37" s="75">
        <f>+ROUND(K37/$B$73,2)</f>
        <v>0</v>
      </c>
      <c r="N37" s="71" t="s">
        <v>170</v>
      </c>
      <c r="O37" s="72">
        <f>+ROUND(O29*O31*$B$73/(LOOKUP(O30,$A$42:$A$73,$B$42:$B$73)),0)</f>
        <v>0</v>
      </c>
      <c r="P37" s="75">
        <f>+ROUND(O37/$B$73,2)</f>
        <v>0</v>
      </c>
    </row>
    <row r="40" spans="1:16" ht="15.75" x14ac:dyDescent="0.25">
      <c r="A40" s="79">
        <v>1984</v>
      </c>
      <c r="B40" s="80">
        <v>11298</v>
      </c>
    </row>
    <row r="41" spans="1:16" ht="15.75" x14ac:dyDescent="0.25">
      <c r="A41" s="79">
        <v>1985</v>
      </c>
      <c r="B41" s="80">
        <v>13558</v>
      </c>
    </row>
    <row r="42" spans="1:16" ht="15.75" x14ac:dyDescent="0.25">
      <c r="A42" s="79">
        <v>1986</v>
      </c>
      <c r="B42" s="80">
        <v>16811</v>
      </c>
    </row>
    <row r="43" spans="1:16" ht="15.75" x14ac:dyDescent="0.25">
      <c r="A43" s="79">
        <v>1987</v>
      </c>
      <c r="B43" s="80">
        <v>20510</v>
      </c>
    </row>
    <row r="44" spans="1:16" ht="15.75" x14ac:dyDescent="0.25">
      <c r="A44" s="79">
        <v>1988</v>
      </c>
      <c r="B44" s="80">
        <v>25637</v>
      </c>
    </row>
    <row r="45" spans="1:16" ht="15.75" x14ac:dyDescent="0.25">
      <c r="A45" s="79">
        <v>1989</v>
      </c>
      <c r="B45" s="80">
        <v>32560</v>
      </c>
    </row>
    <row r="46" spans="1:16" ht="15.75" x14ac:dyDescent="0.25">
      <c r="A46" s="79">
        <v>1990</v>
      </c>
      <c r="B46" s="80">
        <v>41025</v>
      </c>
    </row>
    <row r="47" spans="1:16" ht="15.75" x14ac:dyDescent="0.25">
      <c r="A47" s="79">
        <v>1991</v>
      </c>
      <c r="B47" s="80">
        <v>51716</v>
      </c>
    </row>
    <row r="48" spans="1:16" ht="15.75" x14ac:dyDescent="0.25">
      <c r="A48" s="79">
        <v>1992</v>
      </c>
      <c r="B48" s="80">
        <v>65190</v>
      </c>
    </row>
    <row r="49" spans="1:2" ht="15.75" x14ac:dyDescent="0.25">
      <c r="A49" s="79">
        <v>1993</v>
      </c>
      <c r="B49" s="80">
        <v>81510</v>
      </c>
    </row>
    <row r="50" spans="1:2" ht="15.75" x14ac:dyDescent="0.25">
      <c r="A50" s="79">
        <v>1994</v>
      </c>
      <c r="B50" s="80">
        <v>98700</v>
      </c>
    </row>
    <row r="51" spans="1:2" ht="15.75" x14ac:dyDescent="0.25">
      <c r="A51" s="79">
        <v>1995</v>
      </c>
      <c r="B51" s="80">
        <v>118934</v>
      </c>
    </row>
    <row r="52" spans="1:2" ht="15.75" x14ac:dyDescent="0.25">
      <c r="A52" s="79">
        <v>1996</v>
      </c>
      <c r="B52" s="80">
        <v>142125</v>
      </c>
    </row>
    <row r="53" spans="1:2" ht="15.75" x14ac:dyDescent="0.25">
      <c r="A53" s="79">
        <v>1997</v>
      </c>
      <c r="B53" s="81">
        <v>172005</v>
      </c>
    </row>
    <row r="54" spans="1:2" ht="15.75" x14ac:dyDescent="0.25">
      <c r="A54" s="79">
        <v>1998</v>
      </c>
      <c r="B54" s="81">
        <v>203826</v>
      </c>
    </row>
    <row r="55" spans="1:2" ht="15.75" x14ac:dyDescent="0.25">
      <c r="A55" s="79">
        <v>1999</v>
      </c>
      <c r="B55" s="80">
        <v>236460</v>
      </c>
    </row>
    <row r="56" spans="1:2" ht="15.75" x14ac:dyDescent="0.25">
      <c r="A56" s="79">
        <v>2000</v>
      </c>
      <c r="B56" s="82">
        <v>260100</v>
      </c>
    </row>
    <row r="57" spans="1:2" ht="15.75" x14ac:dyDescent="0.25">
      <c r="A57" s="79">
        <v>2001</v>
      </c>
      <c r="B57" s="82">
        <v>286000</v>
      </c>
    </row>
    <row r="58" spans="1:2" ht="15.75" x14ac:dyDescent="0.25">
      <c r="A58" s="79">
        <v>2002</v>
      </c>
      <c r="B58" s="82">
        <v>309000</v>
      </c>
    </row>
    <row r="59" spans="1:2" ht="15.75" x14ac:dyDescent="0.25">
      <c r="A59" s="79">
        <v>2003</v>
      </c>
      <c r="B59" s="82">
        <v>332000</v>
      </c>
    </row>
    <row r="60" spans="1:2" ht="15.75" x14ac:dyDescent="0.25">
      <c r="A60" s="79">
        <v>2004</v>
      </c>
      <c r="B60" s="82">
        <v>358000</v>
      </c>
    </row>
    <row r="61" spans="1:2" ht="15.75" x14ac:dyDescent="0.25">
      <c r="A61" s="79">
        <v>2005</v>
      </c>
      <c r="B61" s="82">
        <v>381500</v>
      </c>
    </row>
    <row r="62" spans="1:2" ht="15.75" x14ac:dyDescent="0.25">
      <c r="A62" s="79">
        <v>2006</v>
      </c>
      <c r="B62" s="82">
        <v>408000</v>
      </c>
    </row>
    <row r="63" spans="1:2" ht="15.75" x14ac:dyDescent="0.25">
      <c r="A63" s="79">
        <v>2007</v>
      </c>
      <c r="B63" s="82">
        <v>433700</v>
      </c>
    </row>
    <row r="64" spans="1:2" ht="15.75" x14ac:dyDescent="0.25">
      <c r="A64" s="79">
        <v>2008</v>
      </c>
      <c r="B64" s="82">
        <v>461500</v>
      </c>
    </row>
    <row r="65" spans="1:2" ht="15.75" x14ac:dyDescent="0.25">
      <c r="A65" s="79">
        <v>2009</v>
      </c>
      <c r="B65" s="82">
        <v>496900</v>
      </c>
    </row>
    <row r="66" spans="1:2" ht="15.75" x14ac:dyDescent="0.25">
      <c r="A66" s="79">
        <v>2010</v>
      </c>
      <c r="B66" s="82">
        <v>515000</v>
      </c>
    </row>
    <row r="67" spans="1:2" ht="15.75" x14ac:dyDescent="0.25">
      <c r="A67" s="79">
        <v>2011</v>
      </c>
      <c r="B67" s="82">
        <v>535600</v>
      </c>
    </row>
    <row r="68" spans="1:2" ht="15.75" x14ac:dyDescent="0.25">
      <c r="A68" s="79">
        <v>2012</v>
      </c>
      <c r="B68" s="82">
        <v>566700</v>
      </c>
    </row>
    <row r="69" spans="1:2" ht="15.75" x14ac:dyDescent="0.25">
      <c r="A69" s="79">
        <v>2013</v>
      </c>
      <c r="B69" s="82">
        <v>589500</v>
      </c>
    </row>
    <row r="70" spans="1:2" ht="15.75" x14ac:dyDescent="0.25">
      <c r="A70" s="79">
        <v>2014</v>
      </c>
      <c r="B70" s="82">
        <v>616000</v>
      </c>
    </row>
    <row r="71" spans="1:2" ht="15.75" x14ac:dyDescent="0.25">
      <c r="A71" s="79">
        <v>2015</v>
      </c>
      <c r="B71" s="82">
        <v>644350</v>
      </c>
    </row>
    <row r="72" spans="1:2" ht="15.75" x14ac:dyDescent="0.25">
      <c r="A72" s="79">
        <v>2016</v>
      </c>
      <c r="B72" s="82">
        <v>689454</v>
      </c>
    </row>
    <row r="73" spans="1:2" ht="15.75" x14ac:dyDescent="0.25">
      <c r="A73" s="79">
        <v>2017</v>
      </c>
      <c r="B73" s="83">
        <v>737717</v>
      </c>
    </row>
  </sheetData>
  <mergeCells count="13">
    <mergeCell ref="P18:P24"/>
    <mergeCell ref="P30:P36"/>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48" priority="263" operator="equal">
      <formula>"NO CUMPLE"</formula>
    </cfRule>
  </conditionalFormatting>
  <conditionalFormatting sqref="L6:L7">
    <cfRule type="cellIs" dxfId="47" priority="258" operator="equal">
      <formula>"NO CUMPLE"</formula>
    </cfRule>
  </conditionalFormatting>
  <conditionalFormatting sqref="H8:H9">
    <cfRule type="cellIs" dxfId="46" priority="246" operator="equal">
      <formula>"NO CUMPLE"</formula>
    </cfRule>
  </conditionalFormatting>
  <conditionalFormatting sqref="L10:L11">
    <cfRule type="cellIs" dxfId="45" priority="245" operator="equal">
      <formula>"NO CUMPLE"</formula>
    </cfRule>
  </conditionalFormatting>
  <conditionalFormatting sqref="L8:L9">
    <cfRule type="cellIs" dxfId="44" priority="244" operator="equal">
      <formula>"NO CUMPLE"</formula>
    </cfRule>
  </conditionalFormatting>
  <conditionalFormatting sqref="G13">
    <cfRule type="cellIs" dxfId="43" priority="234" operator="equal">
      <formula>"NO CUMPLE"</formula>
    </cfRule>
    <cfRule type="cellIs" dxfId="42" priority="235" operator="equal">
      <formula>"CUMPLE"</formula>
    </cfRule>
  </conditionalFormatting>
  <conditionalFormatting sqref="K13">
    <cfRule type="cellIs" dxfId="41" priority="223" operator="equal">
      <formula>"NO CUMPLE"</formula>
    </cfRule>
    <cfRule type="cellIs" dxfId="40" priority="224" operator="equal">
      <formula>"CUMPLE"</formula>
    </cfRule>
  </conditionalFormatting>
  <conditionalFormatting sqref="P6:P7">
    <cfRule type="cellIs" dxfId="39" priority="15" operator="equal">
      <formula>"NO CUMPLE"</formula>
    </cfRule>
  </conditionalFormatting>
  <conditionalFormatting sqref="P10:P11">
    <cfRule type="cellIs" dxfId="38" priority="14" operator="equal">
      <formula>"NO CUMPLE"</formula>
    </cfRule>
  </conditionalFormatting>
  <conditionalFormatting sqref="P8:P9">
    <cfRule type="cellIs" dxfId="37" priority="13" operator="equal">
      <formula>"NO CUMPLE"</formula>
    </cfRule>
  </conditionalFormatting>
  <conditionalFormatting sqref="O13">
    <cfRule type="cellIs" dxfId="36" priority="11" operator="equal">
      <formula>"NO CUMPLE"</formula>
    </cfRule>
    <cfRule type="cellIs" dxfId="35" priority="12" operator="equal">
      <formula>"CUMPLE"</formula>
    </cfRule>
  </conditionalFormatting>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13" zoomScale="80" zoomScaleNormal="80" zoomScaleSheetLayoutView="80" workbookViewId="0">
      <selection activeCell="I11" sqref="I11"/>
    </sheetView>
  </sheetViews>
  <sheetFormatPr baseColWidth="10" defaultColWidth="11.42578125" defaultRowHeight="12.75" x14ac:dyDescent="0.2"/>
  <cols>
    <col min="1" max="1" width="11.42578125" style="158"/>
    <col min="2" max="2" width="38.7109375" style="158" customWidth="1"/>
    <col min="3" max="3" width="13.7109375" style="158" customWidth="1"/>
    <col min="4" max="4" width="10.7109375" style="158" customWidth="1"/>
    <col min="5" max="5" width="13.7109375" style="158" customWidth="1"/>
    <col min="6" max="6" width="10.7109375" style="158" customWidth="1"/>
    <col min="7" max="7" width="13.7109375" style="158" customWidth="1"/>
    <col min="8" max="8" width="10.7109375" style="158" customWidth="1"/>
    <col min="9" max="9" width="13.7109375" style="158" customWidth="1"/>
    <col min="10" max="11" width="10.7109375" style="158" customWidth="1"/>
    <col min="12" max="16384" width="11.42578125" style="158"/>
  </cols>
  <sheetData>
    <row r="1" spans="1:11" ht="19.5" customHeight="1" x14ac:dyDescent="0.2">
      <c r="A1" s="156" t="s">
        <v>129</v>
      </c>
      <c r="B1" s="157"/>
      <c r="D1" s="157"/>
      <c r="E1" s="159"/>
      <c r="F1" s="159"/>
      <c r="G1" s="159"/>
      <c r="H1" s="159"/>
      <c r="I1" s="159"/>
      <c r="J1" s="159"/>
      <c r="K1" s="159"/>
    </row>
    <row r="2" spans="1:11" ht="19.5" customHeight="1" x14ac:dyDescent="0.2">
      <c r="A2" s="156" t="s">
        <v>146</v>
      </c>
      <c r="B2" s="157"/>
      <c r="D2" s="157"/>
      <c r="E2" s="159"/>
      <c r="F2" s="159"/>
      <c r="G2" s="159"/>
      <c r="H2" s="159"/>
      <c r="I2" s="159"/>
      <c r="J2" s="159"/>
      <c r="K2" s="159"/>
    </row>
    <row r="3" spans="1:11" x14ac:dyDescent="0.2">
      <c r="A3" s="160"/>
      <c r="E3" s="160"/>
      <c r="F3" s="160"/>
      <c r="G3" s="160"/>
      <c r="H3" s="160"/>
      <c r="I3" s="160"/>
      <c r="J3" s="160"/>
      <c r="K3" s="160"/>
    </row>
    <row r="4" spans="1:11" ht="15.75" customHeight="1" x14ac:dyDescent="0.2">
      <c r="A4" s="87" t="s">
        <v>203</v>
      </c>
      <c r="B4" s="161"/>
      <c r="D4" s="161"/>
      <c r="E4" s="87"/>
      <c r="F4" s="87"/>
      <c r="G4" s="87"/>
      <c r="H4" s="87"/>
      <c r="I4" s="87"/>
      <c r="J4" s="87"/>
      <c r="K4" s="87"/>
    </row>
    <row r="5" spans="1:11" ht="18.75" customHeight="1" x14ac:dyDescent="0.2">
      <c r="A5" s="162" t="s">
        <v>147</v>
      </c>
      <c r="B5" s="163"/>
      <c r="D5" s="163"/>
      <c r="E5" s="162"/>
      <c r="F5" s="162"/>
      <c r="G5" s="162"/>
      <c r="H5" s="162"/>
      <c r="I5" s="162"/>
      <c r="J5" s="162"/>
      <c r="K5" s="162"/>
    </row>
    <row r="6" spans="1:11" x14ac:dyDescent="0.2">
      <c r="A6" s="160"/>
      <c r="E6" s="160"/>
      <c r="F6" s="160"/>
      <c r="G6" s="160"/>
      <c r="H6" s="160"/>
      <c r="I6" s="160"/>
      <c r="J6" s="160"/>
      <c r="K6" s="160"/>
    </row>
    <row r="7" spans="1:11" ht="56.25" customHeight="1" x14ac:dyDescent="0.2">
      <c r="A7" s="265" t="s">
        <v>206</v>
      </c>
      <c r="B7" s="265"/>
      <c r="C7" s="265"/>
      <c r="D7" s="265"/>
      <c r="E7" s="164"/>
      <c r="F7" s="164"/>
      <c r="G7" s="164"/>
      <c r="H7" s="164"/>
      <c r="I7" s="164"/>
      <c r="J7" s="164"/>
      <c r="K7" s="164"/>
    </row>
    <row r="8" spans="1:11" s="168" customFormat="1" x14ac:dyDescent="0.2">
      <c r="A8" s="165"/>
      <c r="B8" s="166"/>
      <c r="C8" s="166"/>
      <c r="D8" s="166"/>
      <c r="E8" s="166"/>
      <c r="F8" s="166"/>
      <c r="G8" s="166"/>
      <c r="H8" s="166"/>
      <c r="I8" s="166"/>
      <c r="J8" s="166"/>
      <c r="K8" s="167"/>
    </row>
    <row r="9" spans="1:11" x14ac:dyDescent="0.2">
      <c r="A9" s="131"/>
      <c r="B9" s="132"/>
      <c r="C9" s="266"/>
      <c r="D9" s="267"/>
      <c r="E9" s="268">
        <v>1</v>
      </c>
      <c r="F9" s="268"/>
      <c r="G9" s="268">
        <v>2</v>
      </c>
      <c r="H9" s="268"/>
      <c r="I9" s="268">
        <v>3</v>
      </c>
      <c r="J9" s="268"/>
      <c r="K9" s="169"/>
    </row>
    <row r="10" spans="1:11" ht="62.25" customHeight="1" x14ac:dyDescent="0.2">
      <c r="A10" s="241" t="s">
        <v>148</v>
      </c>
      <c r="B10" s="243" t="s">
        <v>107</v>
      </c>
      <c r="C10" s="263" t="s">
        <v>149</v>
      </c>
      <c r="D10" s="264"/>
      <c r="E10" s="261" t="s">
        <v>137</v>
      </c>
      <c r="F10" s="261"/>
      <c r="G10" s="261" t="s">
        <v>190</v>
      </c>
      <c r="H10" s="261"/>
      <c r="I10" s="261" t="s">
        <v>195</v>
      </c>
      <c r="J10" s="261"/>
      <c r="K10" s="170"/>
    </row>
    <row r="11" spans="1:11" ht="25.5" x14ac:dyDescent="0.2">
      <c r="A11" s="242"/>
      <c r="B11" s="244"/>
      <c r="C11" s="134" t="s">
        <v>150</v>
      </c>
      <c r="D11" s="134" t="s">
        <v>98</v>
      </c>
      <c r="E11" s="134" t="s">
        <v>150</v>
      </c>
      <c r="F11" s="134" t="s">
        <v>98</v>
      </c>
      <c r="G11" s="134" t="s">
        <v>150</v>
      </c>
      <c r="H11" s="134" t="s">
        <v>98</v>
      </c>
      <c r="I11" s="134" t="s">
        <v>150</v>
      </c>
      <c r="J11" s="134" t="s">
        <v>98</v>
      </c>
      <c r="K11" s="171"/>
    </row>
    <row r="12" spans="1:11" x14ac:dyDescent="0.2">
      <c r="A12" s="172"/>
      <c r="B12" s="173"/>
      <c r="C12" s="173"/>
      <c r="D12" s="173"/>
      <c r="E12" s="173"/>
      <c r="F12" s="173"/>
      <c r="G12" s="173"/>
      <c r="H12" s="174"/>
      <c r="I12" s="173"/>
      <c r="J12" s="173"/>
      <c r="K12" s="167"/>
    </row>
    <row r="13" spans="1:11" ht="30" customHeight="1" x14ac:dyDescent="0.2">
      <c r="A13" s="262"/>
      <c r="B13" s="176" t="s">
        <v>151</v>
      </c>
      <c r="C13" s="176"/>
      <c r="D13" s="176"/>
      <c r="E13" s="176"/>
      <c r="F13" s="176"/>
      <c r="G13" s="134"/>
      <c r="H13" s="134"/>
      <c r="I13" s="134"/>
      <c r="J13" s="134"/>
      <c r="K13" s="171"/>
    </row>
    <row r="14" spans="1:11" ht="47.25" customHeight="1" x14ac:dyDescent="0.2">
      <c r="A14" s="262"/>
      <c r="B14" s="177" t="s">
        <v>152</v>
      </c>
      <c r="C14" s="134" t="s">
        <v>153</v>
      </c>
      <c r="D14" s="134">
        <v>35</v>
      </c>
      <c r="E14" s="134"/>
      <c r="F14" s="134"/>
      <c r="G14" s="134" t="s">
        <v>153</v>
      </c>
      <c r="H14" s="134">
        <v>35</v>
      </c>
      <c r="I14" s="134" t="s">
        <v>153</v>
      </c>
      <c r="J14" s="134">
        <v>35</v>
      </c>
      <c r="K14" s="171"/>
    </row>
    <row r="15" spans="1:11" ht="54" customHeight="1" x14ac:dyDescent="0.2">
      <c r="A15" s="262"/>
      <c r="B15" s="177" t="s">
        <v>154</v>
      </c>
      <c r="C15" s="134" t="s">
        <v>153</v>
      </c>
      <c r="D15" s="178">
        <v>35</v>
      </c>
      <c r="E15" s="134"/>
      <c r="F15" s="178"/>
      <c r="G15" s="134" t="s">
        <v>153</v>
      </c>
      <c r="H15" s="178">
        <v>35</v>
      </c>
      <c r="I15" s="134" t="s">
        <v>153</v>
      </c>
      <c r="J15" s="178">
        <v>35</v>
      </c>
      <c r="K15" s="171"/>
    </row>
    <row r="16" spans="1:11" ht="54" customHeight="1" x14ac:dyDescent="0.2">
      <c r="A16" s="215"/>
      <c r="B16" s="177" t="s">
        <v>171</v>
      </c>
      <c r="C16" s="134" t="s">
        <v>172</v>
      </c>
      <c r="D16" s="178">
        <v>30</v>
      </c>
      <c r="E16" s="134"/>
      <c r="F16" s="178"/>
      <c r="G16" s="134" t="s">
        <v>172</v>
      </c>
      <c r="H16" s="178">
        <v>30</v>
      </c>
      <c r="I16" s="134" t="s">
        <v>172</v>
      </c>
      <c r="J16" s="178">
        <v>0</v>
      </c>
      <c r="K16" s="171"/>
    </row>
    <row r="17" spans="1:11" ht="18" customHeight="1" x14ac:dyDescent="0.2">
      <c r="A17" s="131"/>
      <c r="B17" s="179" t="s">
        <v>155</v>
      </c>
      <c r="C17" s="133" t="s">
        <v>156</v>
      </c>
      <c r="D17" s="133">
        <f>SUM(D14:D16)</f>
        <v>100</v>
      </c>
      <c r="E17" s="133"/>
      <c r="F17" s="133">
        <f>SUM(F14:F16)</f>
        <v>0</v>
      </c>
      <c r="G17" s="133"/>
      <c r="H17" s="175">
        <f>SUM(H14:H16)</f>
        <v>100</v>
      </c>
      <c r="I17" s="133"/>
      <c r="J17" s="175">
        <f>SUM(J14:J16)</f>
        <v>70</v>
      </c>
      <c r="K17" s="147"/>
    </row>
    <row r="19" spans="1:11" ht="15.75" x14ac:dyDescent="0.2">
      <c r="B19" s="87" t="s">
        <v>116</v>
      </c>
    </row>
    <row r="20" spans="1:11" x14ac:dyDescent="0.2">
      <c r="F20" s="101"/>
      <c r="G20" s="101"/>
      <c r="H20" s="100"/>
      <c r="I20" s="100"/>
      <c r="J20" s="100"/>
    </row>
    <row r="21" spans="1:11" ht="15.75" x14ac:dyDescent="0.2">
      <c r="A21" s="180"/>
      <c r="B21" s="181"/>
      <c r="C21" s="180"/>
      <c r="D21" s="180"/>
      <c r="E21" s="100"/>
      <c r="F21" s="101"/>
      <c r="G21" s="101"/>
      <c r="H21" s="100"/>
      <c r="I21" s="100"/>
      <c r="J21" s="100"/>
      <c r="K21" s="180"/>
    </row>
    <row r="22" spans="1:11" ht="15.75" x14ac:dyDescent="0.2">
      <c r="A22" s="182"/>
      <c r="B22" s="181"/>
      <c r="C22" s="183"/>
      <c r="D22" s="183"/>
      <c r="E22" s="100"/>
      <c r="F22" s="101"/>
      <c r="G22" s="101"/>
      <c r="H22" s="100"/>
      <c r="I22" s="100"/>
      <c r="J22" s="100"/>
      <c r="K22" s="183"/>
    </row>
    <row r="23" spans="1:11" ht="15.75" x14ac:dyDescent="0.25">
      <c r="A23" s="184"/>
      <c r="B23" s="103" t="s">
        <v>117</v>
      </c>
      <c r="C23" s="104"/>
      <c r="D23" s="104"/>
      <c r="E23" s="100"/>
      <c r="F23" s="101"/>
      <c r="G23" s="101"/>
      <c r="H23" s="100"/>
      <c r="I23" s="100"/>
      <c r="J23" s="100"/>
      <c r="K23" s="104"/>
    </row>
    <row r="24" spans="1:11" ht="15.75" x14ac:dyDescent="0.25">
      <c r="A24" s="184"/>
      <c r="B24" s="104" t="s">
        <v>122</v>
      </c>
      <c r="C24" s="104"/>
      <c r="D24" s="104"/>
      <c r="E24" s="100"/>
      <c r="F24" s="101"/>
      <c r="G24" s="101"/>
      <c r="H24" s="100"/>
      <c r="I24" s="100"/>
      <c r="J24" s="100"/>
      <c r="K24" s="104"/>
    </row>
    <row r="25" spans="1:11" ht="15.75" x14ac:dyDescent="0.25">
      <c r="A25" s="184"/>
      <c r="B25" s="104"/>
      <c r="C25" s="104"/>
      <c r="D25" s="104"/>
      <c r="E25" s="103"/>
      <c r="F25" s="101"/>
      <c r="H25" s="103"/>
      <c r="J25" s="100"/>
      <c r="K25" s="104"/>
    </row>
    <row r="26" spans="1:11" ht="15.75" x14ac:dyDescent="0.25">
      <c r="A26" s="103"/>
      <c r="B26" s="104"/>
      <c r="C26" s="104"/>
      <c r="D26" s="104"/>
      <c r="E26" s="104"/>
      <c r="F26" s="101"/>
      <c r="H26" s="104"/>
      <c r="J26" s="100"/>
      <c r="K26" s="104"/>
    </row>
    <row r="27" spans="1:11" ht="15.75" x14ac:dyDescent="0.25">
      <c r="B27" s="90"/>
      <c r="C27" s="90"/>
      <c r="D27" s="90"/>
      <c r="E27" s="104"/>
      <c r="F27" s="105"/>
      <c r="G27" s="105"/>
      <c r="H27" s="104"/>
      <c r="I27" s="104"/>
      <c r="J27" s="104"/>
      <c r="K27" s="90"/>
    </row>
    <row r="28" spans="1:11" ht="15.75" x14ac:dyDescent="0.2">
      <c r="B28" s="103" t="s">
        <v>119</v>
      </c>
      <c r="C28" s="101"/>
      <c r="D28" s="101"/>
      <c r="F28" s="103"/>
      <c r="G28" s="103"/>
      <c r="H28" s="103"/>
      <c r="I28" s="103"/>
      <c r="J28" s="103"/>
      <c r="K28" s="101"/>
    </row>
    <row r="29" spans="1:11" ht="15.75" x14ac:dyDescent="0.25">
      <c r="B29" s="104" t="s">
        <v>120</v>
      </c>
      <c r="F29" s="105"/>
      <c r="G29" s="105"/>
      <c r="H29" s="104"/>
      <c r="I29" s="104"/>
      <c r="J29" s="104"/>
    </row>
    <row r="30" spans="1:11" ht="15.75" x14ac:dyDescent="0.25">
      <c r="B30" s="104" t="s">
        <v>121</v>
      </c>
      <c r="F30" s="105"/>
      <c r="G30" s="105"/>
      <c r="H30" s="104"/>
      <c r="I30" s="104"/>
      <c r="J30" s="104"/>
    </row>
  </sheetData>
  <mergeCells count="12">
    <mergeCell ref="A7:D7"/>
    <mergeCell ref="C9:D9"/>
    <mergeCell ref="E9:F9"/>
    <mergeCell ref="G9:H9"/>
    <mergeCell ref="I9:J9"/>
    <mergeCell ref="G10:H10"/>
    <mergeCell ref="I10:J10"/>
    <mergeCell ref="A13:A15"/>
    <mergeCell ref="A10:A11"/>
    <mergeCell ref="B10:B11"/>
    <mergeCell ref="C10:D10"/>
    <mergeCell ref="E10:F10"/>
  </mergeCells>
  <conditionalFormatting sqref="D14:D15 F14:F15 K14:K16">
    <cfRule type="cellIs" dxfId="34" priority="22" operator="equal">
      <formula>"NO"</formula>
    </cfRule>
  </conditionalFormatting>
  <conditionalFormatting sqref="I14:I15">
    <cfRule type="cellIs" dxfId="33" priority="19" operator="equal">
      <formula>"NO"</formula>
    </cfRule>
  </conditionalFormatting>
  <conditionalFormatting sqref="E14:E15">
    <cfRule type="cellIs" dxfId="32" priority="17" operator="equal">
      <formula>"NO"</formula>
    </cfRule>
  </conditionalFormatting>
  <conditionalFormatting sqref="C14:C15">
    <cfRule type="cellIs" dxfId="31" priority="16" operator="equal">
      <formula>"NO"</formula>
    </cfRule>
  </conditionalFormatting>
  <conditionalFormatting sqref="D16 F16">
    <cfRule type="cellIs" dxfId="30" priority="12" operator="equal">
      <formula>"NO"</formula>
    </cfRule>
  </conditionalFormatting>
  <conditionalFormatting sqref="G16">
    <cfRule type="cellIs" dxfId="29" priority="6" operator="equal">
      <formula>"NO"</formula>
    </cfRule>
  </conditionalFormatting>
  <conditionalFormatting sqref="E16">
    <cfRule type="cellIs" dxfId="28" priority="9" operator="equal">
      <formula>"NO"</formula>
    </cfRule>
  </conditionalFormatting>
  <conditionalFormatting sqref="C16">
    <cfRule type="cellIs" dxfId="27" priority="8" operator="equal">
      <formula>"NO"</formula>
    </cfRule>
  </conditionalFormatting>
  <conditionalFormatting sqref="G14:G15">
    <cfRule type="cellIs" dxfId="26" priority="7" operator="equal">
      <formula>"NO"</formula>
    </cfRule>
  </conditionalFormatting>
  <conditionalFormatting sqref="H14:H15">
    <cfRule type="cellIs" dxfId="25" priority="5" operator="equal">
      <formula>"NO"</formula>
    </cfRule>
  </conditionalFormatting>
  <conditionalFormatting sqref="H16">
    <cfRule type="cellIs" dxfId="24" priority="4" operator="equal">
      <formula>"NO"</formula>
    </cfRule>
  </conditionalFormatting>
  <conditionalFormatting sqref="J14:J15">
    <cfRule type="cellIs" dxfId="23" priority="3" operator="equal">
      <formula>"NO"</formula>
    </cfRule>
  </conditionalFormatting>
  <conditionalFormatting sqref="J16">
    <cfRule type="cellIs" dxfId="22" priority="2" operator="equal">
      <formula>"NO"</formula>
    </cfRule>
  </conditionalFormatting>
  <conditionalFormatting sqref="I16">
    <cfRule type="cellIs" dxfId="21"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06"/>
  <sheetViews>
    <sheetView zoomScale="80" zoomScaleNormal="80" workbookViewId="0">
      <pane xSplit="4" ySplit="7" topLeftCell="E86" activePane="bottomRight" state="frozen"/>
      <selection pane="topRight" activeCell="E1" sqref="E1"/>
      <selection pane="bottomLeft" activeCell="A8" sqref="A8"/>
      <selection pane="bottomRight" activeCell="G100" sqref="G10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384" width="15" style="1"/>
  </cols>
  <sheetData>
    <row r="1" spans="1:15" x14ac:dyDescent="0.25">
      <c r="A1" s="276" t="s">
        <v>85</v>
      </c>
      <c r="B1" s="276"/>
      <c r="C1" s="276"/>
      <c r="D1" s="276"/>
      <c r="E1" s="276"/>
      <c r="F1" s="276"/>
    </row>
    <row r="2" spans="1:15" x14ac:dyDescent="0.25">
      <c r="A2" s="276" t="s">
        <v>158</v>
      </c>
      <c r="B2" s="276"/>
      <c r="C2" s="276"/>
      <c r="D2" s="276"/>
      <c r="E2" s="276"/>
      <c r="F2" s="276"/>
    </row>
    <row r="3" spans="1:15" ht="18" customHeight="1" x14ac:dyDescent="0.25">
      <c r="A3" s="275" t="s">
        <v>206</v>
      </c>
      <c r="B3" s="275"/>
      <c r="C3" s="275"/>
      <c r="D3" s="275"/>
      <c r="E3" s="275"/>
      <c r="F3" s="275"/>
      <c r="G3" s="277" t="s">
        <v>137</v>
      </c>
      <c r="H3" s="278"/>
      <c r="I3" s="279"/>
      <c r="J3" s="277" t="s">
        <v>190</v>
      </c>
      <c r="K3" s="278"/>
      <c r="L3" s="279"/>
      <c r="M3" s="277" t="s">
        <v>195</v>
      </c>
      <c r="N3" s="278"/>
      <c r="O3" s="279"/>
    </row>
    <row r="4" spans="1:15" ht="59.25" customHeight="1" x14ac:dyDescent="0.25">
      <c r="A4" s="275"/>
      <c r="B4" s="275"/>
      <c r="C4" s="275"/>
      <c r="D4" s="275"/>
      <c r="E4" s="275"/>
      <c r="F4" s="275"/>
      <c r="G4" s="280"/>
      <c r="H4" s="281"/>
      <c r="I4" s="282"/>
      <c r="J4" s="280"/>
      <c r="K4" s="281"/>
      <c r="L4" s="282"/>
      <c r="M4" s="280"/>
      <c r="N4" s="281"/>
      <c r="O4" s="282"/>
    </row>
    <row r="5" spans="1:15" x14ac:dyDescent="0.25">
      <c r="A5" s="275"/>
      <c r="B5" s="275"/>
      <c r="C5" s="275"/>
      <c r="D5" s="275"/>
      <c r="E5" s="275"/>
      <c r="F5" s="275"/>
      <c r="G5" s="276">
        <v>1</v>
      </c>
      <c r="H5" s="276"/>
      <c r="I5" s="276"/>
      <c r="J5" s="276">
        <v>2</v>
      </c>
      <c r="K5" s="276"/>
      <c r="L5" s="276"/>
      <c r="M5" s="276">
        <v>3</v>
      </c>
      <c r="N5" s="276"/>
      <c r="O5" s="276"/>
    </row>
    <row r="6" spans="1:15" ht="15" customHeight="1" x14ac:dyDescent="0.25">
      <c r="A6" s="272" t="s">
        <v>159</v>
      </c>
      <c r="B6" s="272"/>
      <c r="C6" s="272"/>
      <c r="D6" s="272"/>
      <c r="E6" s="272"/>
      <c r="F6" s="272"/>
      <c r="G6" s="273" t="s">
        <v>64</v>
      </c>
      <c r="H6" s="273" t="s">
        <v>65</v>
      </c>
      <c r="I6" s="185" t="s">
        <v>160</v>
      </c>
      <c r="J6" s="273" t="s">
        <v>64</v>
      </c>
      <c r="K6" s="273" t="s">
        <v>65</v>
      </c>
      <c r="L6" s="185" t="s">
        <v>160</v>
      </c>
      <c r="M6" s="273" t="s">
        <v>64</v>
      </c>
      <c r="N6" s="273" t="s">
        <v>65</v>
      </c>
      <c r="O6" s="185" t="s">
        <v>160</v>
      </c>
    </row>
    <row r="7" spans="1:15" x14ac:dyDescent="0.25">
      <c r="A7" s="186" t="s">
        <v>0</v>
      </c>
      <c r="B7" s="186" t="s">
        <v>66</v>
      </c>
      <c r="C7" s="186" t="s">
        <v>4</v>
      </c>
      <c r="D7" s="186" t="s">
        <v>1</v>
      </c>
      <c r="E7" s="186" t="s">
        <v>64</v>
      </c>
      <c r="F7" s="186" t="s">
        <v>65</v>
      </c>
      <c r="G7" s="274"/>
      <c r="H7" s="274"/>
      <c r="I7" s="187" t="s">
        <v>161</v>
      </c>
      <c r="J7" s="274"/>
      <c r="K7" s="274"/>
      <c r="L7" s="187" t="s">
        <v>161</v>
      </c>
      <c r="M7" s="274"/>
      <c r="N7" s="274"/>
      <c r="O7" s="187" t="s">
        <v>161</v>
      </c>
    </row>
    <row r="8" spans="1:15" s="220" customFormat="1" x14ac:dyDescent="0.25">
      <c r="A8" s="186">
        <v>1</v>
      </c>
      <c r="B8" s="188" t="s">
        <v>207</v>
      </c>
      <c r="C8" s="186"/>
      <c r="D8" s="186"/>
      <c r="E8" s="186"/>
      <c r="F8" s="186"/>
      <c r="G8" s="186"/>
      <c r="H8" s="186"/>
      <c r="I8" s="186"/>
      <c r="J8" s="186"/>
      <c r="K8" s="186"/>
      <c r="L8" s="186"/>
      <c r="M8" s="186"/>
      <c r="N8" s="186"/>
      <c r="O8" s="186"/>
    </row>
    <row r="9" spans="1:15" ht="25.5" x14ac:dyDescent="0.25">
      <c r="A9" s="189">
        <v>1.01</v>
      </c>
      <c r="B9" s="190" t="s">
        <v>208</v>
      </c>
      <c r="C9" s="189" t="s">
        <v>56</v>
      </c>
      <c r="D9" s="191">
        <v>897.48</v>
      </c>
      <c r="E9" s="192">
        <v>7072</v>
      </c>
      <c r="F9" s="193">
        <f>ROUND(D9*E9,0)</f>
        <v>6346979</v>
      </c>
      <c r="G9" s="192"/>
      <c r="H9" s="193">
        <f>ROUND($D9*G9,0)</f>
        <v>0</v>
      </c>
      <c r="I9" s="194" t="str">
        <f>+IF(G9&lt;=$E9,"OK","NO OK")</f>
        <v>OK</v>
      </c>
      <c r="J9" s="192">
        <v>7026</v>
      </c>
      <c r="K9" s="193">
        <f t="shared" ref="K9:K31" si="0">ROUND($D9*J9,0)</f>
        <v>6305694</v>
      </c>
      <c r="L9" s="194" t="str">
        <f>+IF(J9&lt;=$E9,"OK","NO OK")</f>
        <v>OK</v>
      </c>
      <c r="M9" s="192">
        <v>7027</v>
      </c>
      <c r="N9" s="193">
        <f t="shared" ref="N9:N31" si="1">ROUND($D9*M9,0)</f>
        <v>6306592</v>
      </c>
      <c r="O9" s="194" t="str">
        <f>+IF(M9&lt;=$E9,"OK","NO OK")</f>
        <v>OK</v>
      </c>
    </row>
    <row r="10" spans="1:15" ht="25.5" x14ac:dyDescent="0.25">
      <c r="A10" s="189">
        <v>1.02</v>
      </c>
      <c r="B10" s="190" t="s">
        <v>209</v>
      </c>
      <c r="C10" s="189" t="s">
        <v>56</v>
      </c>
      <c r="D10" s="191">
        <v>5320.46</v>
      </c>
      <c r="E10" s="192">
        <v>7191</v>
      </c>
      <c r="F10" s="193">
        <f t="shared" ref="F10:F38" si="2">ROUND(D10*E10,0)</f>
        <v>38259428</v>
      </c>
      <c r="G10" s="192"/>
      <c r="H10" s="193">
        <f t="shared" ref="H10:H32" si="3">ROUND($D10*G10,0)</f>
        <v>0</v>
      </c>
      <c r="I10" s="194" t="str">
        <f t="shared" ref="I10:I32" si="4">+IF(G10&lt;=$E10,"OK","NO OK")</f>
        <v>OK</v>
      </c>
      <c r="J10" s="192">
        <v>7144</v>
      </c>
      <c r="K10" s="193">
        <f t="shared" si="0"/>
        <v>38009366</v>
      </c>
      <c r="L10" s="194" t="str">
        <f>+IF(J10&lt;=$E10,"OK","NO OK")</f>
        <v>OK</v>
      </c>
      <c r="M10" s="192">
        <v>7146</v>
      </c>
      <c r="N10" s="193">
        <f t="shared" si="1"/>
        <v>38020007</v>
      </c>
      <c r="O10" s="194" t="str">
        <f t="shared" ref="O10:O31" si="5">+IF(M10&lt;=$E10,"OK","NO OK")</f>
        <v>OK</v>
      </c>
    </row>
    <row r="11" spans="1:15" ht="25.5" x14ac:dyDescent="0.25">
      <c r="A11" s="189">
        <v>1.03</v>
      </c>
      <c r="B11" s="190" t="s">
        <v>210</v>
      </c>
      <c r="C11" s="189" t="s">
        <v>56</v>
      </c>
      <c r="D11" s="191">
        <v>250.39</v>
      </c>
      <c r="E11" s="192">
        <v>7065</v>
      </c>
      <c r="F11" s="193">
        <f t="shared" si="2"/>
        <v>1769005</v>
      </c>
      <c r="G11" s="192"/>
      <c r="H11" s="193">
        <f t="shared" si="3"/>
        <v>0</v>
      </c>
      <c r="I11" s="194" t="str">
        <f t="shared" si="4"/>
        <v>OK</v>
      </c>
      <c r="J11" s="192">
        <v>7019</v>
      </c>
      <c r="K11" s="193">
        <f t="shared" si="0"/>
        <v>1757487</v>
      </c>
      <c r="L11" s="194" t="str">
        <f t="shared" ref="L11:L31" si="6">+IF(J11&lt;=$E11,"OK","NO OK")</f>
        <v>OK</v>
      </c>
      <c r="M11" s="192">
        <v>7020</v>
      </c>
      <c r="N11" s="193">
        <f t="shared" si="1"/>
        <v>1757738</v>
      </c>
      <c r="O11" s="194" t="str">
        <f t="shared" si="5"/>
        <v>OK</v>
      </c>
    </row>
    <row r="12" spans="1:15" ht="15" x14ac:dyDescent="0.25">
      <c r="A12" s="189">
        <v>1.04</v>
      </c>
      <c r="B12" s="190" t="s">
        <v>211</v>
      </c>
      <c r="C12" s="189" t="s">
        <v>4</v>
      </c>
      <c r="D12" s="191">
        <v>72</v>
      </c>
      <c r="E12" s="192">
        <v>16475</v>
      </c>
      <c r="F12" s="193">
        <f t="shared" si="2"/>
        <v>1186200</v>
      </c>
      <c r="G12" s="192"/>
      <c r="H12" s="193">
        <f t="shared" si="3"/>
        <v>0</v>
      </c>
      <c r="I12" s="194" t="str">
        <f t="shared" si="4"/>
        <v>OK</v>
      </c>
      <c r="J12" s="192">
        <v>16368</v>
      </c>
      <c r="K12" s="193">
        <f t="shared" si="0"/>
        <v>1178496</v>
      </c>
      <c r="L12" s="194" t="str">
        <f t="shared" si="6"/>
        <v>OK</v>
      </c>
      <c r="M12" s="192">
        <v>16371</v>
      </c>
      <c r="N12" s="193">
        <f t="shared" si="1"/>
        <v>1178712</v>
      </c>
      <c r="O12" s="194" t="str">
        <f t="shared" si="5"/>
        <v>OK</v>
      </c>
    </row>
    <row r="13" spans="1:15" ht="25.5" x14ac:dyDescent="0.25">
      <c r="A13" s="189">
        <v>1.05</v>
      </c>
      <c r="B13" s="190" t="s">
        <v>212</v>
      </c>
      <c r="C13" s="189" t="s">
        <v>4</v>
      </c>
      <c r="D13" s="191">
        <v>72</v>
      </c>
      <c r="E13" s="192">
        <v>15545</v>
      </c>
      <c r="F13" s="193">
        <f t="shared" si="2"/>
        <v>1119240</v>
      </c>
      <c r="G13" s="192"/>
      <c r="H13" s="193">
        <f t="shared" si="3"/>
        <v>0</v>
      </c>
      <c r="I13" s="194" t="str">
        <f t="shared" si="4"/>
        <v>OK</v>
      </c>
      <c r="J13" s="192">
        <v>15444</v>
      </c>
      <c r="K13" s="193">
        <f t="shared" si="0"/>
        <v>1111968</v>
      </c>
      <c r="L13" s="194" t="str">
        <f t="shared" si="6"/>
        <v>OK</v>
      </c>
      <c r="M13" s="192">
        <v>15447</v>
      </c>
      <c r="N13" s="193">
        <f t="shared" si="1"/>
        <v>1112184</v>
      </c>
      <c r="O13" s="194" t="str">
        <f t="shared" si="5"/>
        <v>OK</v>
      </c>
    </row>
    <row r="14" spans="1:15" ht="25.5" x14ac:dyDescent="0.25">
      <c r="A14" s="189">
        <v>1.06</v>
      </c>
      <c r="B14" s="190" t="s">
        <v>213</v>
      </c>
      <c r="C14" s="189" t="s">
        <v>56</v>
      </c>
      <c r="D14" s="191">
        <v>31.03</v>
      </c>
      <c r="E14" s="192">
        <v>7072</v>
      </c>
      <c r="F14" s="193">
        <f t="shared" si="2"/>
        <v>219444</v>
      </c>
      <c r="G14" s="192"/>
      <c r="H14" s="193">
        <f t="shared" si="3"/>
        <v>0</v>
      </c>
      <c r="I14" s="194" t="str">
        <f t="shared" si="4"/>
        <v>OK</v>
      </c>
      <c r="J14" s="192">
        <v>7026</v>
      </c>
      <c r="K14" s="193">
        <f t="shared" si="0"/>
        <v>218017</v>
      </c>
      <c r="L14" s="194" t="str">
        <f t="shared" si="6"/>
        <v>OK</v>
      </c>
      <c r="M14" s="192">
        <v>7027</v>
      </c>
      <c r="N14" s="193">
        <f t="shared" si="1"/>
        <v>218048</v>
      </c>
      <c r="O14" s="194" t="str">
        <f t="shared" si="5"/>
        <v>OK</v>
      </c>
    </row>
    <row r="15" spans="1:15" ht="25.5" x14ac:dyDescent="0.25">
      <c r="A15" s="189">
        <v>1.07</v>
      </c>
      <c r="B15" s="190" t="s">
        <v>214</v>
      </c>
      <c r="C15" s="189" t="s">
        <v>4</v>
      </c>
      <c r="D15" s="191">
        <v>126</v>
      </c>
      <c r="E15" s="192">
        <v>9923</v>
      </c>
      <c r="F15" s="193">
        <f t="shared" si="2"/>
        <v>1250298</v>
      </c>
      <c r="G15" s="192"/>
      <c r="H15" s="193">
        <f t="shared" si="3"/>
        <v>0</v>
      </c>
      <c r="I15" s="194" t="str">
        <f t="shared" si="4"/>
        <v>OK</v>
      </c>
      <c r="J15" s="192">
        <v>9859</v>
      </c>
      <c r="K15" s="193">
        <f t="shared" si="0"/>
        <v>1242234</v>
      </c>
      <c r="L15" s="194" t="str">
        <f t="shared" si="6"/>
        <v>OK</v>
      </c>
      <c r="M15" s="192">
        <v>9860</v>
      </c>
      <c r="N15" s="193">
        <f t="shared" si="1"/>
        <v>1242360</v>
      </c>
      <c r="O15" s="194" t="str">
        <f t="shared" si="5"/>
        <v>OK</v>
      </c>
    </row>
    <row r="16" spans="1:15" ht="25.5" x14ac:dyDescent="0.25">
      <c r="A16" s="189">
        <v>1.08</v>
      </c>
      <c r="B16" s="190" t="s">
        <v>215</v>
      </c>
      <c r="C16" s="189" t="s">
        <v>4</v>
      </c>
      <c r="D16" s="191">
        <v>132</v>
      </c>
      <c r="E16" s="192">
        <v>12480</v>
      </c>
      <c r="F16" s="193">
        <f t="shared" si="2"/>
        <v>1647360</v>
      </c>
      <c r="G16" s="192"/>
      <c r="H16" s="193">
        <f t="shared" si="3"/>
        <v>0</v>
      </c>
      <c r="I16" s="194" t="str">
        <f t="shared" si="4"/>
        <v>OK</v>
      </c>
      <c r="J16" s="192">
        <v>12399</v>
      </c>
      <c r="K16" s="193">
        <f t="shared" si="0"/>
        <v>1636668</v>
      </c>
      <c r="L16" s="194" t="str">
        <f t="shared" si="6"/>
        <v>OK</v>
      </c>
      <c r="M16" s="192">
        <v>12401</v>
      </c>
      <c r="N16" s="193">
        <f t="shared" si="1"/>
        <v>1636932</v>
      </c>
      <c r="O16" s="194" t="str">
        <f t="shared" si="5"/>
        <v>OK</v>
      </c>
    </row>
    <row r="17" spans="1:15" ht="25.5" x14ac:dyDescent="0.25">
      <c r="A17" s="189">
        <v>1.0900000000000001</v>
      </c>
      <c r="B17" s="190" t="s">
        <v>216</v>
      </c>
      <c r="C17" s="189" t="s">
        <v>4</v>
      </c>
      <c r="D17" s="191">
        <v>24</v>
      </c>
      <c r="E17" s="192">
        <v>17720</v>
      </c>
      <c r="F17" s="193">
        <f t="shared" si="2"/>
        <v>425280</v>
      </c>
      <c r="G17" s="192"/>
      <c r="H17" s="193">
        <f t="shared" si="3"/>
        <v>0</v>
      </c>
      <c r="I17" s="194" t="str">
        <f t="shared" si="4"/>
        <v>OK</v>
      </c>
      <c r="J17" s="192">
        <v>17605</v>
      </c>
      <c r="K17" s="193">
        <f t="shared" si="0"/>
        <v>422520</v>
      </c>
      <c r="L17" s="194" t="str">
        <f t="shared" si="6"/>
        <v>OK</v>
      </c>
      <c r="M17" s="192">
        <v>17608</v>
      </c>
      <c r="N17" s="193">
        <f t="shared" si="1"/>
        <v>422592</v>
      </c>
      <c r="O17" s="194" t="str">
        <f t="shared" si="5"/>
        <v>OK</v>
      </c>
    </row>
    <row r="18" spans="1:15" ht="15" x14ac:dyDescent="0.25">
      <c r="A18" s="195">
        <v>1.1000000000000001</v>
      </c>
      <c r="B18" s="190" t="s">
        <v>217</v>
      </c>
      <c r="C18" s="189" t="s">
        <v>71</v>
      </c>
      <c r="D18" s="191">
        <v>37.85</v>
      </c>
      <c r="E18" s="192">
        <v>37528</v>
      </c>
      <c r="F18" s="193">
        <f t="shared" si="2"/>
        <v>1420435</v>
      </c>
      <c r="G18" s="192"/>
      <c r="H18" s="193">
        <f t="shared" ref="H18" si="7">ROUND($D18*G18,0)</f>
        <v>0</v>
      </c>
      <c r="I18" s="194" t="str">
        <f t="shared" ref="I18" si="8">+IF(G18&lt;=$E18,"OK","NO OK")</f>
        <v>OK</v>
      </c>
      <c r="J18" s="192">
        <v>37284</v>
      </c>
      <c r="K18" s="193">
        <f t="shared" ref="K18" si="9">ROUND($D18*J18,0)</f>
        <v>1411199</v>
      </c>
      <c r="L18" s="194" t="str">
        <f t="shared" ref="L18" si="10">+IF(J18&lt;=$E18,"OK","NO OK")</f>
        <v>OK</v>
      </c>
      <c r="M18" s="192">
        <v>37292</v>
      </c>
      <c r="N18" s="193">
        <f t="shared" ref="N18" si="11">ROUND($D18*M18,0)</f>
        <v>1411502</v>
      </c>
      <c r="O18" s="194" t="str">
        <f t="shared" ref="O18" si="12">+IF(M18&lt;=$E18,"OK","NO OK")</f>
        <v>OK</v>
      </c>
    </row>
    <row r="19" spans="1:15" s="220" customFormat="1" ht="15" x14ac:dyDescent="0.25">
      <c r="A19" s="214">
        <v>2</v>
      </c>
      <c r="B19" s="216" t="s">
        <v>218</v>
      </c>
      <c r="C19" s="214"/>
      <c r="D19" s="217"/>
      <c r="E19" s="218"/>
      <c r="F19" s="196"/>
      <c r="G19" s="218"/>
      <c r="H19" s="196"/>
      <c r="I19" s="219"/>
      <c r="J19" s="218"/>
      <c r="K19" s="196"/>
      <c r="L19" s="219"/>
      <c r="M19" s="218"/>
      <c r="N19" s="196"/>
      <c r="O19" s="219"/>
    </row>
    <row r="20" spans="1:15" ht="15" x14ac:dyDescent="0.25">
      <c r="A20" s="189">
        <v>2.0099999999999998</v>
      </c>
      <c r="B20" s="190" t="s">
        <v>219</v>
      </c>
      <c r="C20" s="189" t="s">
        <v>56</v>
      </c>
      <c r="D20" s="191">
        <v>250.39</v>
      </c>
      <c r="E20" s="192">
        <v>35486</v>
      </c>
      <c r="F20" s="193">
        <f t="shared" si="2"/>
        <v>8885340</v>
      </c>
      <c r="G20" s="192"/>
      <c r="H20" s="193">
        <f t="shared" si="3"/>
        <v>0</v>
      </c>
      <c r="I20" s="194" t="str">
        <f t="shared" si="4"/>
        <v>OK</v>
      </c>
      <c r="J20" s="192">
        <v>35255</v>
      </c>
      <c r="K20" s="193">
        <f t="shared" si="0"/>
        <v>8827499</v>
      </c>
      <c r="L20" s="194" t="str">
        <f t="shared" si="6"/>
        <v>OK</v>
      </c>
      <c r="M20" s="192">
        <v>35262</v>
      </c>
      <c r="N20" s="193">
        <f t="shared" si="1"/>
        <v>8829252</v>
      </c>
      <c r="O20" s="194" t="str">
        <f t="shared" si="5"/>
        <v>OK</v>
      </c>
    </row>
    <row r="21" spans="1:15" ht="25.5" x14ac:dyDescent="0.25">
      <c r="A21" s="189">
        <v>2.02</v>
      </c>
      <c r="B21" s="190" t="s">
        <v>220</v>
      </c>
      <c r="C21" s="189" t="s">
        <v>56</v>
      </c>
      <c r="D21" s="191">
        <v>250.39</v>
      </c>
      <c r="E21" s="192">
        <v>62120</v>
      </c>
      <c r="F21" s="193">
        <f t="shared" si="2"/>
        <v>15554227</v>
      </c>
      <c r="G21" s="192"/>
      <c r="H21" s="193">
        <f t="shared" si="3"/>
        <v>0</v>
      </c>
      <c r="I21" s="194" t="str">
        <f t="shared" si="4"/>
        <v>OK</v>
      </c>
      <c r="J21" s="192">
        <v>61716</v>
      </c>
      <c r="K21" s="193">
        <f t="shared" si="0"/>
        <v>15453069</v>
      </c>
      <c r="L21" s="194" t="str">
        <f t="shared" si="6"/>
        <v>OK</v>
      </c>
      <c r="M21" s="192">
        <v>61729</v>
      </c>
      <c r="N21" s="193">
        <f t="shared" si="1"/>
        <v>15456324</v>
      </c>
      <c r="O21" s="194" t="str">
        <f t="shared" si="5"/>
        <v>OK</v>
      </c>
    </row>
    <row r="22" spans="1:15" ht="25.5" x14ac:dyDescent="0.25">
      <c r="A22" s="189">
        <v>2.0299999999999998</v>
      </c>
      <c r="B22" s="190" t="s">
        <v>221</v>
      </c>
      <c r="C22" s="189" t="s">
        <v>56</v>
      </c>
      <c r="D22" s="191">
        <v>897.48</v>
      </c>
      <c r="E22" s="192">
        <v>59911</v>
      </c>
      <c r="F22" s="193">
        <f t="shared" si="2"/>
        <v>53768924</v>
      </c>
      <c r="G22" s="192"/>
      <c r="H22" s="193">
        <f t="shared" si="3"/>
        <v>0</v>
      </c>
      <c r="I22" s="194" t="str">
        <f t="shared" si="4"/>
        <v>OK</v>
      </c>
      <c r="J22" s="192">
        <v>59522</v>
      </c>
      <c r="K22" s="193">
        <f t="shared" si="0"/>
        <v>53419805</v>
      </c>
      <c r="L22" s="194" t="str">
        <f t="shared" si="6"/>
        <v>OK</v>
      </c>
      <c r="M22" s="192">
        <v>59534</v>
      </c>
      <c r="N22" s="193">
        <f t="shared" si="1"/>
        <v>53430574</v>
      </c>
      <c r="O22" s="194" t="str">
        <f t="shared" si="5"/>
        <v>OK</v>
      </c>
    </row>
    <row r="23" spans="1:15" ht="25.5" x14ac:dyDescent="0.25">
      <c r="A23" s="189">
        <v>2.04</v>
      </c>
      <c r="B23" s="190" t="s">
        <v>222</v>
      </c>
      <c r="C23" s="189" t="s">
        <v>173</v>
      </c>
      <c r="D23" s="191">
        <v>51.72</v>
      </c>
      <c r="E23" s="192">
        <v>118780</v>
      </c>
      <c r="F23" s="193">
        <f t="shared" si="2"/>
        <v>6143302</v>
      </c>
      <c r="G23" s="192"/>
      <c r="H23" s="193">
        <f t="shared" si="3"/>
        <v>0</v>
      </c>
      <c r="I23" s="194" t="str">
        <f t="shared" si="4"/>
        <v>OK</v>
      </c>
      <c r="J23" s="192">
        <v>118008</v>
      </c>
      <c r="K23" s="193">
        <f t="shared" si="0"/>
        <v>6103374</v>
      </c>
      <c r="L23" s="194" t="str">
        <f t="shared" si="6"/>
        <v>OK</v>
      </c>
      <c r="M23" s="192">
        <v>118032</v>
      </c>
      <c r="N23" s="193">
        <f t="shared" si="1"/>
        <v>6104615</v>
      </c>
      <c r="O23" s="194" t="str">
        <f t="shared" si="5"/>
        <v>OK</v>
      </c>
    </row>
    <row r="24" spans="1:15" ht="15" x14ac:dyDescent="0.25">
      <c r="A24" s="189">
        <v>2.0499999999999998</v>
      </c>
      <c r="B24" s="190" t="s">
        <v>223</v>
      </c>
      <c r="C24" s="189" t="s">
        <v>56</v>
      </c>
      <c r="D24" s="191">
        <v>3670.46</v>
      </c>
      <c r="E24" s="192">
        <v>7811</v>
      </c>
      <c r="F24" s="193">
        <f t="shared" si="2"/>
        <v>28669963</v>
      </c>
      <c r="G24" s="192"/>
      <c r="H24" s="193">
        <f t="shared" si="3"/>
        <v>0</v>
      </c>
      <c r="I24" s="194" t="str">
        <f t="shared" si="4"/>
        <v>OK</v>
      </c>
      <c r="J24" s="192">
        <v>7760</v>
      </c>
      <c r="K24" s="193">
        <f t="shared" si="0"/>
        <v>28482770</v>
      </c>
      <c r="L24" s="194" t="str">
        <f t="shared" si="6"/>
        <v>OK</v>
      </c>
      <c r="M24" s="192">
        <v>7762</v>
      </c>
      <c r="N24" s="193">
        <f t="shared" si="1"/>
        <v>28490111</v>
      </c>
      <c r="O24" s="194" t="str">
        <f t="shared" si="5"/>
        <v>OK</v>
      </c>
    </row>
    <row r="25" spans="1:15" ht="15" x14ac:dyDescent="0.25">
      <c r="A25" s="189">
        <v>2.06</v>
      </c>
      <c r="B25" s="190" t="s">
        <v>224</v>
      </c>
      <c r="C25" s="189" t="s">
        <v>56</v>
      </c>
      <c r="D25" s="191">
        <v>1650</v>
      </c>
      <c r="E25" s="192">
        <v>11200</v>
      </c>
      <c r="F25" s="193">
        <f t="shared" si="2"/>
        <v>18480000</v>
      </c>
      <c r="G25" s="192"/>
      <c r="H25" s="193">
        <f t="shared" si="3"/>
        <v>0</v>
      </c>
      <c r="I25" s="194" t="str">
        <f t="shared" si="4"/>
        <v>OK</v>
      </c>
      <c r="J25" s="192">
        <v>11127</v>
      </c>
      <c r="K25" s="193">
        <f t="shared" si="0"/>
        <v>18359550</v>
      </c>
      <c r="L25" s="194" t="str">
        <f t="shared" si="6"/>
        <v>OK</v>
      </c>
      <c r="M25" s="192">
        <v>11129</v>
      </c>
      <c r="N25" s="193">
        <f t="shared" si="1"/>
        <v>18362850</v>
      </c>
      <c r="O25" s="194" t="str">
        <f t="shared" si="5"/>
        <v>OK</v>
      </c>
    </row>
    <row r="26" spans="1:15" ht="15" x14ac:dyDescent="0.25">
      <c r="A26" s="189">
        <v>2.0699999999999998</v>
      </c>
      <c r="B26" s="190" t="s">
        <v>225</v>
      </c>
      <c r="C26" s="189" t="s">
        <v>56</v>
      </c>
      <c r="D26" s="191">
        <v>14.399999999999999</v>
      </c>
      <c r="E26" s="192">
        <v>68301</v>
      </c>
      <c r="F26" s="193">
        <f t="shared" si="2"/>
        <v>983534</v>
      </c>
      <c r="G26" s="192"/>
      <c r="H26" s="193">
        <f t="shared" si="3"/>
        <v>0</v>
      </c>
      <c r="I26" s="194" t="str">
        <f t="shared" si="4"/>
        <v>OK</v>
      </c>
      <c r="J26" s="192">
        <v>67857</v>
      </c>
      <c r="K26" s="193">
        <f t="shared" si="0"/>
        <v>977141</v>
      </c>
      <c r="L26" s="194" t="str">
        <f t="shared" si="6"/>
        <v>OK</v>
      </c>
      <c r="M26" s="192">
        <v>67871</v>
      </c>
      <c r="N26" s="193">
        <f t="shared" si="1"/>
        <v>977342</v>
      </c>
      <c r="O26" s="194" t="str">
        <f t="shared" si="5"/>
        <v>OK</v>
      </c>
    </row>
    <row r="27" spans="1:15" s="220" customFormat="1" ht="15" x14ac:dyDescent="0.25">
      <c r="A27" s="186">
        <v>3</v>
      </c>
      <c r="B27" s="216" t="s">
        <v>226</v>
      </c>
      <c r="C27" s="186"/>
      <c r="D27" s="217"/>
      <c r="E27" s="218"/>
      <c r="F27" s="196"/>
      <c r="G27" s="218"/>
      <c r="H27" s="196"/>
      <c r="I27" s="219"/>
      <c r="J27" s="218"/>
      <c r="K27" s="196"/>
      <c r="L27" s="219"/>
      <c r="M27" s="218"/>
      <c r="N27" s="196"/>
      <c r="O27" s="219"/>
    </row>
    <row r="28" spans="1:15" ht="38.25" x14ac:dyDescent="0.25">
      <c r="A28" s="189">
        <v>3.01</v>
      </c>
      <c r="B28" s="190" t="s">
        <v>227</v>
      </c>
      <c r="C28" s="189" t="s">
        <v>4</v>
      </c>
      <c r="D28" s="191">
        <v>126</v>
      </c>
      <c r="E28" s="192">
        <v>42936</v>
      </c>
      <c r="F28" s="193">
        <f t="shared" si="2"/>
        <v>5409936</v>
      </c>
      <c r="G28" s="192"/>
      <c r="H28" s="193">
        <f t="shared" si="3"/>
        <v>0</v>
      </c>
      <c r="I28" s="194" t="str">
        <f t="shared" si="4"/>
        <v>OK</v>
      </c>
      <c r="J28" s="192">
        <v>42657</v>
      </c>
      <c r="K28" s="193">
        <f t="shared" si="0"/>
        <v>5374782</v>
      </c>
      <c r="L28" s="194" t="str">
        <f t="shared" si="6"/>
        <v>OK</v>
      </c>
      <c r="M28" s="192">
        <v>42666</v>
      </c>
      <c r="N28" s="193">
        <f t="shared" si="1"/>
        <v>5375916</v>
      </c>
      <c r="O28" s="194" t="str">
        <f t="shared" si="5"/>
        <v>OK</v>
      </c>
    </row>
    <row r="29" spans="1:15" ht="25.5" x14ac:dyDescent="0.25">
      <c r="A29" s="189">
        <v>3.02</v>
      </c>
      <c r="B29" s="190" t="s">
        <v>228</v>
      </c>
      <c r="C29" s="189" t="s">
        <v>173</v>
      </c>
      <c r="D29" s="191">
        <v>300</v>
      </c>
      <c r="E29" s="192">
        <v>8395</v>
      </c>
      <c r="F29" s="193">
        <f t="shared" si="2"/>
        <v>2518500</v>
      </c>
      <c r="G29" s="192"/>
      <c r="H29" s="193">
        <f t="shared" si="3"/>
        <v>0</v>
      </c>
      <c r="I29" s="194" t="str">
        <f t="shared" si="4"/>
        <v>OK</v>
      </c>
      <c r="J29" s="192">
        <v>8340</v>
      </c>
      <c r="K29" s="193">
        <f t="shared" si="0"/>
        <v>2502000</v>
      </c>
      <c r="L29" s="194" t="str">
        <f t="shared" si="6"/>
        <v>OK</v>
      </c>
      <c r="M29" s="192">
        <v>8342</v>
      </c>
      <c r="N29" s="193">
        <f t="shared" si="1"/>
        <v>2502600</v>
      </c>
      <c r="O29" s="194" t="str">
        <f t="shared" si="5"/>
        <v>OK</v>
      </c>
    </row>
    <row r="30" spans="1:15" ht="25.5" x14ac:dyDescent="0.25">
      <c r="A30" s="189">
        <v>3.03</v>
      </c>
      <c r="B30" s="190" t="s">
        <v>229</v>
      </c>
      <c r="C30" s="189" t="s">
        <v>4</v>
      </c>
      <c r="D30" s="191">
        <v>54</v>
      </c>
      <c r="E30" s="192">
        <v>53593</v>
      </c>
      <c r="F30" s="193">
        <f t="shared" si="2"/>
        <v>2894022</v>
      </c>
      <c r="G30" s="192"/>
      <c r="H30" s="193">
        <f t="shared" si="3"/>
        <v>0</v>
      </c>
      <c r="I30" s="194" t="str">
        <f t="shared" si="4"/>
        <v>OK</v>
      </c>
      <c r="J30" s="192">
        <v>53245</v>
      </c>
      <c r="K30" s="193">
        <f t="shared" si="0"/>
        <v>2875230</v>
      </c>
      <c r="L30" s="194" t="str">
        <f t="shared" si="6"/>
        <v>OK</v>
      </c>
      <c r="M30" s="192">
        <v>53255</v>
      </c>
      <c r="N30" s="193">
        <f t="shared" si="1"/>
        <v>2875770</v>
      </c>
      <c r="O30" s="194" t="str">
        <f t="shared" si="5"/>
        <v>OK</v>
      </c>
    </row>
    <row r="31" spans="1:15" ht="25.5" x14ac:dyDescent="0.25">
      <c r="A31" s="189">
        <v>3.04</v>
      </c>
      <c r="B31" s="190" t="s">
        <v>230</v>
      </c>
      <c r="C31" s="189" t="s">
        <v>4</v>
      </c>
      <c r="D31" s="191">
        <v>78</v>
      </c>
      <c r="E31" s="192">
        <v>70244</v>
      </c>
      <c r="F31" s="193">
        <f t="shared" si="2"/>
        <v>5479032</v>
      </c>
      <c r="G31" s="192"/>
      <c r="H31" s="193">
        <f t="shared" si="3"/>
        <v>0</v>
      </c>
      <c r="I31" s="194" t="str">
        <f t="shared" si="4"/>
        <v>OK</v>
      </c>
      <c r="J31" s="192">
        <v>69787</v>
      </c>
      <c r="K31" s="193">
        <f t="shared" si="0"/>
        <v>5443386</v>
      </c>
      <c r="L31" s="194" t="str">
        <f t="shared" si="6"/>
        <v>OK</v>
      </c>
      <c r="M31" s="192">
        <v>69801</v>
      </c>
      <c r="N31" s="193">
        <f t="shared" si="1"/>
        <v>5444478</v>
      </c>
      <c r="O31" s="194" t="str">
        <f t="shared" si="5"/>
        <v>OK</v>
      </c>
    </row>
    <row r="32" spans="1:15" ht="25.5" x14ac:dyDescent="0.25">
      <c r="A32" s="189">
        <v>3.05</v>
      </c>
      <c r="B32" s="190" t="s">
        <v>231</v>
      </c>
      <c r="C32" s="189" t="s">
        <v>4</v>
      </c>
      <c r="D32" s="191">
        <v>24</v>
      </c>
      <c r="E32" s="192">
        <v>84896</v>
      </c>
      <c r="F32" s="193">
        <f t="shared" si="2"/>
        <v>2037504</v>
      </c>
      <c r="G32" s="192"/>
      <c r="H32" s="193">
        <f t="shared" si="3"/>
        <v>0</v>
      </c>
      <c r="I32" s="194" t="str">
        <f t="shared" si="4"/>
        <v>OK</v>
      </c>
      <c r="J32" s="192">
        <v>84344</v>
      </c>
      <c r="K32" s="193">
        <f t="shared" ref="K32:K75" si="13">ROUND($D32*J32,0)</f>
        <v>2024256</v>
      </c>
      <c r="L32" s="194" t="str">
        <f t="shared" ref="L32:L75" si="14">+IF(J32&lt;=$E32,"OK","NO OK")</f>
        <v>OK</v>
      </c>
      <c r="M32" s="192">
        <v>84361</v>
      </c>
      <c r="N32" s="193">
        <f t="shared" ref="N32:N75" si="15">ROUND($D32*M32,0)</f>
        <v>2024664</v>
      </c>
      <c r="O32" s="194" t="str">
        <f t="shared" ref="O32:O75" si="16">+IF(M32&lt;=$E32,"OK","NO OK")</f>
        <v>OK</v>
      </c>
    </row>
    <row r="33" spans="1:15" ht="51" x14ac:dyDescent="0.25">
      <c r="A33" s="189">
        <v>3.06</v>
      </c>
      <c r="B33" s="190" t="s">
        <v>232</v>
      </c>
      <c r="C33" s="189" t="s">
        <v>173</v>
      </c>
      <c r="D33" s="191">
        <v>150</v>
      </c>
      <c r="E33" s="192">
        <v>14103</v>
      </c>
      <c r="F33" s="193">
        <f t="shared" si="2"/>
        <v>2115450</v>
      </c>
      <c r="G33" s="192"/>
      <c r="H33" s="193">
        <f t="shared" ref="H33:H75" si="17">ROUND($D33*G33,0)</f>
        <v>0</v>
      </c>
      <c r="I33" s="194" t="str">
        <f t="shared" ref="I33:I75" si="18">+IF(G33&lt;=$E33,"OK","NO OK")</f>
        <v>OK</v>
      </c>
      <c r="J33" s="192">
        <v>14011</v>
      </c>
      <c r="K33" s="193">
        <f t="shared" si="13"/>
        <v>2101650</v>
      </c>
      <c r="L33" s="194" t="str">
        <f t="shared" si="14"/>
        <v>OK</v>
      </c>
      <c r="M33" s="192">
        <v>14014</v>
      </c>
      <c r="N33" s="193">
        <f t="shared" si="15"/>
        <v>2102100</v>
      </c>
      <c r="O33" s="194" t="str">
        <f t="shared" si="16"/>
        <v>OK</v>
      </c>
    </row>
    <row r="34" spans="1:15" ht="15" x14ac:dyDescent="0.25">
      <c r="A34" s="189">
        <v>3.07</v>
      </c>
      <c r="B34" s="190" t="s">
        <v>233</v>
      </c>
      <c r="C34" s="189" t="s">
        <v>173</v>
      </c>
      <c r="D34" s="191">
        <v>60</v>
      </c>
      <c r="E34" s="192">
        <v>47065</v>
      </c>
      <c r="F34" s="193">
        <f t="shared" si="2"/>
        <v>2823900</v>
      </c>
      <c r="G34" s="192"/>
      <c r="H34" s="193">
        <f t="shared" si="17"/>
        <v>0</v>
      </c>
      <c r="I34" s="194" t="str">
        <f t="shared" si="18"/>
        <v>OK</v>
      </c>
      <c r="J34" s="192">
        <v>46759</v>
      </c>
      <c r="K34" s="193">
        <f t="shared" si="13"/>
        <v>2805540</v>
      </c>
      <c r="L34" s="194" t="str">
        <f t="shared" si="14"/>
        <v>OK</v>
      </c>
      <c r="M34" s="192">
        <v>46768</v>
      </c>
      <c r="N34" s="193">
        <f t="shared" si="15"/>
        <v>2806080</v>
      </c>
      <c r="O34" s="194" t="str">
        <f t="shared" si="16"/>
        <v>OK</v>
      </c>
    </row>
    <row r="35" spans="1:15" ht="15" x14ac:dyDescent="0.25">
      <c r="A35" s="189">
        <v>3.08</v>
      </c>
      <c r="B35" s="190" t="s">
        <v>234</v>
      </c>
      <c r="C35" s="189" t="s">
        <v>173</v>
      </c>
      <c r="D35" s="191">
        <v>60</v>
      </c>
      <c r="E35" s="192">
        <v>53701</v>
      </c>
      <c r="F35" s="193">
        <f t="shared" si="2"/>
        <v>3222060</v>
      </c>
      <c r="G35" s="192"/>
      <c r="H35" s="193">
        <f t="shared" si="17"/>
        <v>0</v>
      </c>
      <c r="I35" s="194" t="str">
        <f t="shared" si="18"/>
        <v>OK</v>
      </c>
      <c r="J35" s="192">
        <v>53352</v>
      </c>
      <c r="K35" s="193">
        <f t="shared" si="13"/>
        <v>3201120</v>
      </c>
      <c r="L35" s="194" t="str">
        <f t="shared" si="14"/>
        <v>OK</v>
      </c>
      <c r="M35" s="192">
        <v>53363</v>
      </c>
      <c r="N35" s="193">
        <f t="shared" si="15"/>
        <v>3201780</v>
      </c>
      <c r="O35" s="194" t="str">
        <f t="shared" si="16"/>
        <v>OK</v>
      </c>
    </row>
    <row r="36" spans="1:15" ht="25.5" x14ac:dyDescent="0.25">
      <c r="A36" s="189">
        <v>3.09</v>
      </c>
      <c r="B36" s="190" t="s">
        <v>235</v>
      </c>
      <c r="C36" s="189" t="s">
        <v>4</v>
      </c>
      <c r="D36" s="191">
        <v>9</v>
      </c>
      <c r="E36" s="192">
        <v>269891</v>
      </c>
      <c r="F36" s="193">
        <f t="shared" si="2"/>
        <v>2429019</v>
      </c>
      <c r="G36" s="192"/>
      <c r="H36" s="193">
        <f t="shared" si="17"/>
        <v>0</v>
      </c>
      <c r="I36" s="194" t="str">
        <f t="shared" si="18"/>
        <v>OK</v>
      </c>
      <c r="J36" s="192">
        <v>268137</v>
      </c>
      <c r="K36" s="193">
        <f t="shared" si="13"/>
        <v>2413233</v>
      </c>
      <c r="L36" s="194" t="str">
        <f t="shared" si="14"/>
        <v>OK</v>
      </c>
      <c r="M36" s="192">
        <v>268191</v>
      </c>
      <c r="N36" s="193">
        <f t="shared" si="15"/>
        <v>2413719</v>
      </c>
      <c r="O36" s="194" t="str">
        <f t="shared" si="16"/>
        <v>OK</v>
      </c>
    </row>
    <row r="37" spans="1:15" s="220" customFormat="1" ht="15" x14ac:dyDescent="0.25">
      <c r="A37" s="214">
        <v>4</v>
      </c>
      <c r="B37" s="216" t="s">
        <v>174</v>
      </c>
      <c r="C37" s="214"/>
      <c r="D37" s="217"/>
      <c r="E37" s="218"/>
      <c r="F37" s="196"/>
      <c r="G37" s="218"/>
      <c r="H37" s="196">
        <f t="shared" si="17"/>
        <v>0</v>
      </c>
      <c r="I37" s="219" t="str">
        <f t="shared" si="18"/>
        <v>OK</v>
      </c>
      <c r="J37" s="218"/>
      <c r="K37" s="196">
        <f t="shared" si="13"/>
        <v>0</v>
      </c>
      <c r="L37" s="219" t="str">
        <f t="shared" si="14"/>
        <v>OK</v>
      </c>
      <c r="M37" s="218"/>
      <c r="N37" s="196">
        <f t="shared" si="15"/>
        <v>0</v>
      </c>
      <c r="O37" s="219" t="str">
        <f t="shared" si="16"/>
        <v>OK</v>
      </c>
    </row>
    <row r="38" spans="1:15" ht="38.25" x14ac:dyDescent="0.25">
      <c r="A38" s="189">
        <v>4.01</v>
      </c>
      <c r="B38" s="190" t="s">
        <v>236</v>
      </c>
      <c r="C38" s="189" t="s">
        <v>4</v>
      </c>
      <c r="D38" s="191">
        <v>24</v>
      </c>
      <c r="E38" s="192">
        <v>425700</v>
      </c>
      <c r="F38" s="193">
        <f t="shared" si="2"/>
        <v>10216800</v>
      </c>
      <c r="G38" s="192"/>
      <c r="H38" s="193">
        <f t="shared" si="17"/>
        <v>0</v>
      </c>
      <c r="I38" s="194" t="str">
        <f t="shared" si="18"/>
        <v>OK</v>
      </c>
      <c r="J38" s="192">
        <v>422933</v>
      </c>
      <c r="K38" s="193">
        <f t="shared" si="13"/>
        <v>10150392</v>
      </c>
      <c r="L38" s="194" t="str">
        <f t="shared" si="14"/>
        <v>OK</v>
      </c>
      <c r="M38" s="192">
        <v>423018</v>
      </c>
      <c r="N38" s="193">
        <f t="shared" si="15"/>
        <v>10152432</v>
      </c>
      <c r="O38" s="194" t="str">
        <f t="shared" si="16"/>
        <v>OK</v>
      </c>
    </row>
    <row r="39" spans="1:15" ht="25.5" x14ac:dyDescent="0.25">
      <c r="A39" s="189">
        <v>4.0199999999999996</v>
      </c>
      <c r="B39" s="190" t="s">
        <v>237</v>
      </c>
      <c r="C39" s="189" t="s">
        <v>4</v>
      </c>
      <c r="D39" s="191">
        <v>48</v>
      </c>
      <c r="E39" s="192">
        <v>216504</v>
      </c>
      <c r="F39" s="193">
        <f t="shared" ref="F39:F75" si="19">ROUND(D39*E39,0)</f>
        <v>10392192</v>
      </c>
      <c r="G39" s="192"/>
      <c r="H39" s="193">
        <f t="shared" si="17"/>
        <v>0</v>
      </c>
      <c r="I39" s="194" t="str">
        <f t="shared" si="18"/>
        <v>OK</v>
      </c>
      <c r="J39" s="192">
        <v>215097</v>
      </c>
      <c r="K39" s="193">
        <f t="shared" si="13"/>
        <v>10324656</v>
      </c>
      <c r="L39" s="194" t="str">
        <f t="shared" si="14"/>
        <v>OK</v>
      </c>
      <c r="M39" s="192">
        <v>215140</v>
      </c>
      <c r="N39" s="193">
        <f t="shared" si="15"/>
        <v>10326720</v>
      </c>
      <c r="O39" s="194" t="str">
        <f t="shared" si="16"/>
        <v>OK</v>
      </c>
    </row>
    <row r="40" spans="1:15" ht="15" x14ac:dyDescent="0.25">
      <c r="A40" s="189">
        <v>4.03</v>
      </c>
      <c r="B40" s="190" t="s">
        <v>238</v>
      </c>
      <c r="C40" s="189" t="s">
        <v>4</v>
      </c>
      <c r="D40" s="191">
        <v>48</v>
      </c>
      <c r="E40" s="192">
        <v>89235</v>
      </c>
      <c r="F40" s="193">
        <f t="shared" si="19"/>
        <v>4283280</v>
      </c>
      <c r="G40" s="192"/>
      <c r="H40" s="193">
        <f t="shared" si="17"/>
        <v>0</v>
      </c>
      <c r="I40" s="194" t="str">
        <f t="shared" si="18"/>
        <v>OK</v>
      </c>
      <c r="J40" s="192">
        <v>88655</v>
      </c>
      <c r="K40" s="193">
        <f t="shared" si="13"/>
        <v>4255440</v>
      </c>
      <c r="L40" s="194" t="str">
        <f t="shared" si="14"/>
        <v>OK</v>
      </c>
      <c r="M40" s="192">
        <v>88673</v>
      </c>
      <c r="N40" s="193">
        <f t="shared" si="15"/>
        <v>4256304</v>
      </c>
      <c r="O40" s="194" t="str">
        <f t="shared" si="16"/>
        <v>OK</v>
      </c>
    </row>
    <row r="41" spans="1:15" ht="25.5" x14ac:dyDescent="0.25">
      <c r="A41" s="189">
        <v>4.04</v>
      </c>
      <c r="B41" s="190" t="s">
        <v>239</v>
      </c>
      <c r="C41" s="189" t="s">
        <v>240</v>
      </c>
      <c r="D41" s="191">
        <v>24</v>
      </c>
      <c r="E41" s="192">
        <v>87625</v>
      </c>
      <c r="F41" s="193">
        <f t="shared" si="19"/>
        <v>2103000</v>
      </c>
      <c r="G41" s="192"/>
      <c r="H41" s="193">
        <f t="shared" si="17"/>
        <v>0</v>
      </c>
      <c r="I41" s="194" t="str">
        <f t="shared" si="18"/>
        <v>OK</v>
      </c>
      <c r="J41" s="192">
        <v>87055</v>
      </c>
      <c r="K41" s="193">
        <f t="shared" si="13"/>
        <v>2089320</v>
      </c>
      <c r="L41" s="194" t="str">
        <f t="shared" si="14"/>
        <v>OK</v>
      </c>
      <c r="M41" s="192">
        <v>87073</v>
      </c>
      <c r="N41" s="193">
        <f t="shared" si="15"/>
        <v>2089752</v>
      </c>
      <c r="O41" s="194" t="str">
        <f t="shared" si="16"/>
        <v>OK</v>
      </c>
    </row>
    <row r="42" spans="1:15" ht="15" x14ac:dyDescent="0.25">
      <c r="A42" s="189">
        <v>4.05</v>
      </c>
      <c r="B42" s="190" t="s">
        <v>241</v>
      </c>
      <c r="C42" s="189" t="s">
        <v>4</v>
      </c>
      <c r="D42" s="191">
        <v>84</v>
      </c>
      <c r="E42" s="192">
        <v>17597</v>
      </c>
      <c r="F42" s="193">
        <f t="shared" si="19"/>
        <v>1478148</v>
      </c>
      <c r="G42" s="192"/>
      <c r="H42" s="193">
        <f t="shared" si="17"/>
        <v>0</v>
      </c>
      <c r="I42" s="194" t="str">
        <f t="shared" si="18"/>
        <v>OK</v>
      </c>
      <c r="J42" s="192">
        <v>17483</v>
      </c>
      <c r="K42" s="193">
        <f t="shared" si="13"/>
        <v>1468572</v>
      </c>
      <c r="L42" s="194" t="str">
        <f t="shared" si="14"/>
        <v>OK</v>
      </c>
      <c r="M42" s="192">
        <v>17486</v>
      </c>
      <c r="N42" s="193">
        <f t="shared" si="15"/>
        <v>1468824</v>
      </c>
      <c r="O42" s="194" t="str">
        <f t="shared" si="16"/>
        <v>OK</v>
      </c>
    </row>
    <row r="43" spans="1:15" s="220" customFormat="1" ht="15" x14ac:dyDescent="0.25">
      <c r="A43" s="214">
        <v>5</v>
      </c>
      <c r="B43" s="216" t="s">
        <v>175</v>
      </c>
      <c r="C43" s="214"/>
      <c r="D43" s="217"/>
      <c r="E43" s="218"/>
      <c r="F43" s="196"/>
      <c r="G43" s="218"/>
      <c r="H43" s="196"/>
      <c r="I43" s="219"/>
      <c r="J43" s="218"/>
      <c r="K43" s="196"/>
      <c r="L43" s="219"/>
      <c r="M43" s="218"/>
      <c r="N43" s="196"/>
      <c r="O43" s="219"/>
    </row>
    <row r="44" spans="1:15" ht="25.5" x14ac:dyDescent="0.25">
      <c r="A44" s="189">
        <v>5.01</v>
      </c>
      <c r="B44" s="190" t="s">
        <v>242</v>
      </c>
      <c r="C44" s="189" t="s">
        <v>56</v>
      </c>
      <c r="D44" s="191">
        <v>84.240000000000009</v>
      </c>
      <c r="E44" s="192">
        <v>283697</v>
      </c>
      <c r="F44" s="193">
        <f t="shared" si="19"/>
        <v>23898635</v>
      </c>
      <c r="G44" s="192"/>
      <c r="H44" s="193">
        <f t="shared" si="17"/>
        <v>0</v>
      </c>
      <c r="I44" s="194" t="str">
        <f t="shared" si="18"/>
        <v>OK</v>
      </c>
      <c r="J44" s="192">
        <v>281853</v>
      </c>
      <c r="K44" s="193">
        <f t="shared" si="13"/>
        <v>23743297</v>
      </c>
      <c r="L44" s="194" t="str">
        <f t="shared" si="14"/>
        <v>OK</v>
      </c>
      <c r="M44" s="192">
        <v>281910</v>
      </c>
      <c r="N44" s="193">
        <f t="shared" si="15"/>
        <v>23748098</v>
      </c>
      <c r="O44" s="194" t="str">
        <f t="shared" si="16"/>
        <v>OK</v>
      </c>
    </row>
    <row r="45" spans="1:15" ht="25.5" x14ac:dyDescent="0.25">
      <c r="A45" s="189">
        <v>5.0199999999999996</v>
      </c>
      <c r="B45" s="190" t="s">
        <v>176</v>
      </c>
      <c r="C45" s="189" t="s">
        <v>4</v>
      </c>
      <c r="D45" s="191">
        <v>72</v>
      </c>
      <c r="E45" s="192">
        <v>136501</v>
      </c>
      <c r="F45" s="193">
        <f t="shared" si="19"/>
        <v>9828072</v>
      </c>
      <c r="G45" s="192"/>
      <c r="H45" s="193">
        <f t="shared" si="17"/>
        <v>0</v>
      </c>
      <c r="I45" s="194" t="str">
        <f t="shared" si="18"/>
        <v>OK</v>
      </c>
      <c r="J45" s="192">
        <v>135614</v>
      </c>
      <c r="K45" s="193">
        <f t="shared" si="13"/>
        <v>9764208</v>
      </c>
      <c r="L45" s="194" t="str">
        <f t="shared" si="14"/>
        <v>OK</v>
      </c>
      <c r="M45" s="192">
        <v>135641</v>
      </c>
      <c r="N45" s="193">
        <f t="shared" si="15"/>
        <v>9766152</v>
      </c>
      <c r="O45" s="194" t="str">
        <f t="shared" si="16"/>
        <v>OK</v>
      </c>
    </row>
    <row r="46" spans="1:15" ht="15" x14ac:dyDescent="0.25">
      <c r="A46" s="189">
        <v>5.03</v>
      </c>
      <c r="B46" s="190" t="s">
        <v>243</v>
      </c>
      <c r="C46" s="189" t="s">
        <v>4</v>
      </c>
      <c r="D46" s="191">
        <v>1</v>
      </c>
      <c r="E46" s="192">
        <v>533546</v>
      </c>
      <c r="F46" s="193">
        <f t="shared" si="19"/>
        <v>533546</v>
      </c>
      <c r="G46" s="192"/>
      <c r="H46" s="193">
        <f t="shared" si="17"/>
        <v>0</v>
      </c>
      <c r="I46" s="194" t="str">
        <f t="shared" si="18"/>
        <v>OK</v>
      </c>
      <c r="J46" s="192">
        <v>530078</v>
      </c>
      <c r="K46" s="193">
        <f t="shared" si="13"/>
        <v>530078</v>
      </c>
      <c r="L46" s="194" t="str">
        <f t="shared" si="14"/>
        <v>OK</v>
      </c>
      <c r="M46" s="192">
        <v>530185</v>
      </c>
      <c r="N46" s="193">
        <f t="shared" si="15"/>
        <v>530185</v>
      </c>
      <c r="O46" s="194" t="str">
        <f t="shared" si="16"/>
        <v>OK</v>
      </c>
    </row>
    <row r="47" spans="1:15" ht="15" x14ac:dyDescent="0.25">
      <c r="A47" s="189">
        <v>5.04</v>
      </c>
      <c r="B47" s="190" t="s">
        <v>244</v>
      </c>
      <c r="C47" s="189" t="s">
        <v>4</v>
      </c>
      <c r="D47" s="191">
        <v>48</v>
      </c>
      <c r="E47" s="192">
        <v>28787</v>
      </c>
      <c r="F47" s="193">
        <f t="shared" si="19"/>
        <v>1381776</v>
      </c>
      <c r="G47" s="192"/>
      <c r="H47" s="193">
        <f t="shared" si="17"/>
        <v>0</v>
      </c>
      <c r="I47" s="194" t="str">
        <f t="shared" si="18"/>
        <v>OK</v>
      </c>
      <c r="J47" s="192">
        <v>28600</v>
      </c>
      <c r="K47" s="193">
        <f t="shared" si="13"/>
        <v>1372800</v>
      </c>
      <c r="L47" s="194" t="str">
        <f t="shared" si="14"/>
        <v>OK</v>
      </c>
      <c r="M47" s="192">
        <v>28606</v>
      </c>
      <c r="N47" s="193">
        <f t="shared" si="15"/>
        <v>1373088</v>
      </c>
      <c r="O47" s="194" t="str">
        <f t="shared" si="16"/>
        <v>OK</v>
      </c>
    </row>
    <row r="48" spans="1:15" s="220" customFormat="1" ht="15" x14ac:dyDescent="0.25">
      <c r="A48" s="214">
        <v>6</v>
      </c>
      <c r="B48" s="216" t="s">
        <v>245</v>
      </c>
      <c r="C48" s="214"/>
      <c r="D48" s="217"/>
      <c r="E48" s="218"/>
      <c r="F48" s="196"/>
      <c r="G48" s="218"/>
      <c r="H48" s="196"/>
      <c r="I48" s="219"/>
      <c r="J48" s="218"/>
      <c r="K48" s="196"/>
      <c r="L48" s="219"/>
      <c r="M48" s="218"/>
      <c r="N48" s="196"/>
      <c r="O48" s="219"/>
    </row>
    <row r="49" spans="1:15" s="220" customFormat="1" ht="15" x14ac:dyDescent="0.25">
      <c r="A49" s="214">
        <v>6.1</v>
      </c>
      <c r="B49" s="216" t="s">
        <v>246</v>
      </c>
      <c r="C49" s="214"/>
      <c r="D49" s="217"/>
      <c r="E49" s="218"/>
      <c r="F49" s="196"/>
      <c r="G49" s="218"/>
      <c r="H49" s="196"/>
      <c r="I49" s="219"/>
      <c r="J49" s="218"/>
      <c r="K49" s="196"/>
      <c r="L49" s="219"/>
      <c r="M49" s="218"/>
      <c r="N49" s="196"/>
      <c r="O49" s="219"/>
    </row>
    <row r="50" spans="1:15" ht="89.25" x14ac:dyDescent="0.25">
      <c r="A50" s="221" t="s">
        <v>247</v>
      </c>
      <c r="B50" s="222" t="s">
        <v>248</v>
      </c>
      <c r="C50" s="221" t="s">
        <v>4</v>
      </c>
      <c r="D50" s="223">
        <v>93</v>
      </c>
      <c r="E50" s="192">
        <v>113287.2</v>
      </c>
      <c r="F50" s="193">
        <f t="shared" si="19"/>
        <v>10535710</v>
      </c>
      <c r="G50" s="224"/>
      <c r="H50" s="193">
        <f t="shared" si="17"/>
        <v>0</v>
      </c>
      <c r="I50" s="194" t="str">
        <f t="shared" si="18"/>
        <v>OK</v>
      </c>
      <c r="J50" s="224">
        <v>112551</v>
      </c>
      <c r="K50" s="193">
        <f t="shared" si="13"/>
        <v>10467243</v>
      </c>
      <c r="L50" s="194" t="str">
        <f t="shared" si="14"/>
        <v>OK</v>
      </c>
      <c r="M50" s="224">
        <v>112573</v>
      </c>
      <c r="N50" s="193">
        <f t="shared" si="15"/>
        <v>10469289</v>
      </c>
      <c r="O50" s="194" t="str">
        <f t="shared" si="16"/>
        <v>OK</v>
      </c>
    </row>
    <row r="51" spans="1:15" ht="76.5" x14ac:dyDescent="0.25">
      <c r="A51" s="221" t="s">
        <v>249</v>
      </c>
      <c r="B51" s="222" t="s">
        <v>250</v>
      </c>
      <c r="C51" s="221" t="s">
        <v>4</v>
      </c>
      <c r="D51" s="223">
        <v>120</v>
      </c>
      <c r="E51" s="192">
        <v>66985.2</v>
      </c>
      <c r="F51" s="193">
        <f t="shared" si="19"/>
        <v>8038224</v>
      </c>
      <c r="G51" s="224"/>
      <c r="H51" s="193">
        <f t="shared" si="17"/>
        <v>0</v>
      </c>
      <c r="I51" s="194" t="str">
        <f t="shared" si="18"/>
        <v>OK</v>
      </c>
      <c r="J51" s="224">
        <v>66550</v>
      </c>
      <c r="K51" s="193">
        <f t="shared" si="13"/>
        <v>7986000</v>
      </c>
      <c r="L51" s="194" t="str">
        <f t="shared" si="14"/>
        <v>OK</v>
      </c>
      <c r="M51" s="224">
        <v>66563</v>
      </c>
      <c r="N51" s="193">
        <f t="shared" si="15"/>
        <v>7987560</v>
      </c>
      <c r="O51" s="194" t="str">
        <f t="shared" si="16"/>
        <v>OK</v>
      </c>
    </row>
    <row r="52" spans="1:15" ht="76.5" x14ac:dyDescent="0.25">
      <c r="A52" s="221" t="s">
        <v>251</v>
      </c>
      <c r="B52" s="222" t="s">
        <v>252</v>
      </c>
      <c r="C52" s="221" t="s">
        <v>4</v>
      </c>
      <c r="D52" s="223">
        <v>51</v>
      </c>
      <c r="E52" s="192">
        <v>69935</v>
      </c>
      <c r="F52" s="193">
        <f t="shared" si="19"/>
        <v>3566685</v>
      </c>
      <c r="G52" s="224"/>
      <c r="H52" s="193">
        <f t="shared" si="17"/>
        <v>0</v>
      </c>
      <c r="I52" s="194" t="str">
        <f t="shared" si="18"/>
        <v>OK</v>
      </c>
      <c r="J52" s="224">
        <v>69480</v>
      </c>
      <c r="K52" s="193">
        <f t="shared" si="13"/>
        <v>3543480</v>
      </c>
      <c r="L52" s="194" t="str">
        <f t="shared" si="14"/>
        <v>OK</v>
      </c>
      <c r="M52" s="224">
        <v>69494</v>
      </c>
      <c r="N52" s="193">
        <f t="shared" si="15"/>
        <v>3544194</v>
      </c>
      <c r="O52" s="194" t="str">
        <f t="shared" si="16"/>
        <v>OK</v>
      </c>
    </row>
    <row r="53" spans="1:15" ht="76.5" x14ac:dyDescent="0.25">
      <c r="A53" s="221" t="s">
        <v>253</v>
      </c>
      <c r="B53" s="222" t="s">
        <v>254</v>
      </c>
      <c r="C53" s="221" t="s">
        <v>4</v>
      </c>
      <c r="D53" s="223">
        <v>54</v>
      </c>
      <c r="E53" s="192">
        <v>76331</v>
      </c>
      <c r="F53" s="193">
        <f t="shared" si="19"/>
        <v>4121874</v>
      </c>
      <c r="G53" s="224"/>
      <c r="H53" s="193">
        <f t="shared" si="17"/>
        <v>0</v>
      </c>
      <c r="I53" s="194" t="str">
        <f t="shared" si="18"/>
        <v>OK</v>
      </c>
      <c r="J53" s="224">
        <v>75835</v>
      </c>
      <c r="K53" s="193">
        <f t="shared" si="13"/>
        <v>4095090</v>
      </c>
      <c r="L53" s="194" t="str">
        <f t="shared" si="14"/>
        <v>OK</v>
      </c>
      <c r="M53" s="224">
        <v>75850</v>
      </c>
      <c r="N53" s="193">
        <f t="shared" si="15"/>
        <v>4095900</v>
      </c>
      <c r="O53" s="194" t="str">
        <f t="shared" si="16"/>
        <v>OK</v>
      </c>
    </row>
    <row r="54" spans="1:15" ht="76.5" x14ac:dyDescent="0.25">
      <c r="A54" s="221" t="s">
        <v>255</v>
      </c>
      <c r="B54" s="222" t="s">
        <v>256</v>
      </c>
      <c r="C54" s="221" t="s">
        <v>4</v>
      </c>
      <c r="D54" s="223">
        <v>48</v>
      </c>
      <c r="E54" s="192">
        <v>75912</v>
      </c>
      <c r="F54" s="193">
        <f t="shared" si="19"/>
        <v>3643776</v>
      </c>
      <c r="G54" s="224"/>
      <c r="H54" s="193">
        <f t="shared" si="17"/>
        <v>0</v>
      </c>
      <c r="I54" s="194" t="str">
        <f t="shared" si="18"/>
        <v>OK</v>
      </c>
      <c r="J54" s="224">
        <v>75419</v>
      </c>
      <c r="K54" s="193">
        <f t="shared" si="13"/>
        <v>3620112</v>
      </c>
      <c r="L54" s="194" t="str">
        <f t="shared" si="14"/>
        <v>OK</v>
      </c>
      <c r="M54" s="224">
        <v>75434</v>
      </c>
      <c r="N54" s="193">
        <f t="shared" si="15"/>
        <v>3620832</v>
      </c>
      <c r="O54" s="194" t="str">
        <f t="shared" si="16"/>
        <v>OK</v>
      </c>
    </row>
    <row r="55" spans="1:15" ht="63.75" x14ac:dyDescent="0.25">
      <c r="A55" s="221" t="s">
        <v>257</v>
      </c>
      <c r="B55" s="222" t="s">
        <v>258</v>
      </c>
      <c r="C55" s="221" t="s">
        <v>4</v>
      </c>
      <c r="D55" s="223">
        <v>6</v>
      </c>
      <c r="E55" s="192">
        <v>249488</v>
      </c>
      <c r="F55" s="193">
        <f t="shared" si="19"/>
        <v>1496928</v>
      </c>
      <c r="G55" s="224"/>
      <c r="H55" s="193">
        <f t="shared" si="17"/>
        <v>0</v>
      </c>
      <c r="I55" s="194" t="str">
        <f t="shared" si="18"/>
        <v>OK</v>
      </c>
      <c r="J55" s="224">
        <v>247866</v>
      </c>
      <c r="K55" s="193">
        <f t="shared" si="13"/>
        <v>1487196</v>
      </c>
      <c r="L55" s="194" t="str">
        <f t="shared" si="14"/>
        <v>OK</v>
      </c>
      <c r="M55" s="224">
        <v>247916</v>
      </c>
      <c r="N55" s="193">
        <f t="shared" si="15"/>
        <v>1487496</v>
      </c>
      <c r="O55" s="194" t="str">
        <f t="shared" si="16"/>
        <v>OK</v>
      </c>
    </row>
    <row r="56" spans="1:15" ht="114.75" x14ac:dyDescent="0.25">
      <c r="A56" s="221" t="s">
        <v>259</v>
      </c>
      <c r="B56" s="222" t="s">
        <v>260</v>
      </c>
      <c r="C56" s="221" t="s">
        <v>4</v>
      </c>
      <c r="D56" s="223">
        <v>15</v>
      </c>
      <c r="E56" s="192">
        <v>75516</v>
      </c>
      <c r="F56" s="193">
        <f t="shared" si="19"/>
        <v>1132740</v>
      </c>
      <c r="G56" s="224"/>
      <c r="H56" s="193">
        <f t="shared" si="17"/>
        <v>0</v>
      </c>
      <c r="I56" s="194" t="str">
        <f t="shared" si="18"/>
        <v>OK</v>
      </c>
      <c r="J56" s="224">
        <v>75025</v>
      </c>
      <c r="K56" s="193">
        <f t="shared" si="13"/>
        <v>1125375</v>
      </c>
      <c r="L56" s="194" t="str">
        <f t="shared" si="14"/>
        <v>OK</v>
      </c>
      <c r="M56" s="224">
        <v>75040</v>
      </c>
      <c r="N56" s="193">
        <f t="shared" si="15"/>
        <v>1125600</v>
      </c>
      <c r="O56" s="194" t="str">
        <f t="shared" si="16"/>
        <v>OK</v>
      </c>
    </row>
    <row r="57" spans="1:15" ht="114.75" x14ac:dyDescent="0.25">
      <c r="A57" s="221" t="s">
        <v>261</v>
      </c>
      <c r="B57" s="222" t="s">
        <v>262</v>
      </c>
      <c r="C57" s="221" t="s">
        <v>4</v>
      </c>
      <c r="D57" s="223">
        <v>270</v>
      </c>
      <c r="E57" s="192">
        <v>70587.42857142858</v>
      </c>
      <c r="F57" s="193">
        <f t="shared" si="19"/>
        <v>19058606</v>
      </c>
      <c r="G57" s="224"/>
      <c r="H57" s="193">
        <f t="shared" si="17"/>
        <v>0</v>
      </c>
      <c r="I57" s="194" t="str">
        <f t="shared" si="18"/>
        <v>OK</v>
      </c>
      <c r="J57" s="224">
        <v>70128</v>
      </c>
      <c r="K57" s="193">
        <f t="shared" si="13"/>
        <v>18934560</v>
      </c>
      <c r="L57" s="194" t="str">
        <f t="shared" si="14"/>
        <v>OK</v>
      </c>
      <c r="M57" s="224">
        <v>70143</v>
      </c>
      <c r="N57" s="193">
        <f t="shared" si="15"/>
        <v>18938610</v>
      </c>
      <c r="O57" s="194" t="str">
        <f t="shared" si="16"/>
        <v>OK</v>
      </c>
    </row>
    <row r="58" spans="1:15" ht="127.5" x14ac:dyDescent="0.25">
      <c r="A58" s="221" t="s">
        <v>263</v>
      </c>
      <c r="B58" s="222" t="s">
        <v>264</v>
      </c>
      <c r="C58" s="221" t="s">
        <v>4</v>
      </c>
      <c r="D58" s="223">
        <v>6</v>
      </c>
      <c r="E58" s="192">
        <v>184776</v>
      </c>
      <c r="F58" s="193">
        <f t="shared" si="19"/>
        <v>1108656</v>
      </c>
      <c r="G58" s="224"/>
      <c r="H58" s="193">
        <f t="shared" si="17"/>
        <v>0</v>
      </c>
      <c r="I58" s="194" t="str">
        <f t="shared" si="18"/>
        <v>OK</v>
      </c>
      <c r="J58" s="224">
        <v>183575</v>
      </c>
      <c r="K58" s="193">
        <f t="shared" si="13"/>
        <v>1101450</v>
      </c>
      <c r="L58" s="194" t="str">
        <f t="shared" si="14"/>
        <v>OK</v>
      </c>
      <c r="M58" s="224">
        <v>183612</v>
      </c>
      <c r="N58" s="193">
        <f t="shared" si="15"/>
        <v>1101672</v>
      </c>
      <c r="O58" s="194" t="str">
        <f t="shared" si="16"/>
        <v>OK</v>
      </c>
    </row>
    <row r="59" spans="1:15" ht="114.75" x14ac:dyDescent="0.25">
      <c r="A59" s="221" t="s">
        <v>265</v>
      </c>
      <c r="B59" s="222" t="s">
        <v>266</v>
      </c>
      <c r="C59" s="221" t="s">
        <v>4</v>
      </c>
      <c r="D59" s="223">
        <v>24</v>
      </c>
      <c r="E59" s="192">
        <v>179840.42857142858</v>
      </c>
      <c r="F59" s="193">
        <f t="shared" si="19"/>
        <v>4316170</v>
      </c>
      <c r="G59" s="224"/>
      <c r="H59" s="193">
        <f t="shared" si="17"/>
        <v>0</v>
      </c>
      <c r="I59" s="194" t="str">
        <f t="shared" si="18"/>
        <v>OK</v>
      </c>
      <c r="J59" s="224">
        <v>178671</v>
      </c>
      <c r="K59" s="193">
        <f t="shared" si="13"/>
        <v>4288104</v>
      </c>
      <c r="L59" s="194" t="str">
        <f t="shared" si="14"/>
        <v>OK</v>
      </c>
      <c r="M59" s="224">
        <v>178707</v>
      </c>
      <c r="N59" s="193">
        <f t="shared" si="15"/>
        <v>4288968</v>
      </c>
      <c r="O59" s="194" t="str">
        <f t="shared" si="16"/>
        <v>OK</v>
      </c>
    </row>
    <row r="60" spans="1:15" ht="38.25" x14ac:dyDescent="0.25">
      <c r="A60" s="221" t="s">
        <v>267</v>
      </c>
      <c r="B60" s="222" t="s">
        <v>268</v>
      </c>
      <c r="C60" s="221" t="s">
        <v>4</v>
      </c>
      <c r="D60" s="223">
        <v>60</v>
      </c>
      <c r="E60" s="192">
        <v>126984</v>
      </c>
      <c r="F60" s="193">
        <f t="shared" si="19"/>
        <v>7619040</v>
      </c>
      <c r="G60" s="224"/>
      <c r="H60" s="193">
        <f t="shared" si="17"/>
        <v>0</v>
      </c>
      <c r="I60" s="194" t="str">
        <f t="shared" si="18"/>
        <v>OK</v>
      </c>
      <c r="J60" s="224">
        <v>126159</v>
      </c>
      <c r="K60" s="193">
        <f t="shared" si="13"/>
        <v>7569540</v>
      </c>
      <c r="L60" s="194" t="str">
        <f t="shared" si="14"/>
        <v>OK</v>
      </c>
      <c r="M60" s="224">
        <v>126184</v>
      </c>
      <c r="N60" s="193">
        <f t="shared" si="15"/>
        <v>7571040</v>
      </c>
      <c r="O60" s="194" t="str">
        <f t="shared" si="16"/>
        <v>OK</v>
      </c>
    </row>
    <row r="61" spans="1:15" s="220" customFormat="1" ht="15" x14ac:dyDescent="0.25">
      <c r="A61" s="226">
        <v>6.2</v>
      </c>
      <c r="B61" s="227" t="s">
        <v>177</v>
      </c>
      <c r="C61" s="226"/>
      <c r="D61" s="228"/>
      <c r="E61" s="192"/>
      <c r="F61" s="193"/>
      <c r="G61" s="229"/>
      <c r="H61" s="193"/>
      <c r="I61" s="194"/>
      <c r="J61" s="229"/>
      <c r="K61" s="193"/>
      <c r="L61" s="194"/>
      <c r="M61" s="229"/>
      <c r="N61" s="193"/>
      <c r="O61" s="194"/>
    </row>
    <row r="62" spans="1:15" ht="38.25" x14ac:dyDescent="0.25">
      <c r="A62" s="221" t="s">
        <v>269</v>
      </c>
      <c r="B62" s="222" t="s">
        <v>270</v>
      </c>
      <c r="C62" s="221" t="s">
        <v>4</v>
      </c>
      <c r="D62" s="223">
        <v>93</v>
      </c>
      <c r="E62" s="192">
        <v>164711.6</v>
      </c>
      <c r="F62" s="193">
        <f t="shared" si="19"/>
        <v>15318179</v>
      </c>
      <c r="G62" s="224"/>
      <c r="H62" s="193">
        <f t="shared" si="17"/>
        <v>0</v>
      </c>
      <c r="I62" s="194" t="str">
        <f t="shared" si="18"/>
        <v>OK</v>
      </c>
      <c r="J62" s="224">
        <v>163641</v>
      </c>
      <c r="K62" s="193">
        <f t="shared" si="13"/>
        <v>15218613</v>
      </c>
      <c r="L62" s="194" t="s">
        <v>89</v>
      </c>
      <c r="M62" s="224">
        <v>163674</v>
      </c>
      <c r="N62" s="193">
        <f t="shared" si="15"/>
        <v>15221682</v>
      </c>
      <c r="O62" s="194" t="str">
        <f t="shared" si="16"/>
        <v>OK</v>
      </c>
    </row>
    <row r="63" spans="1:15" ht="15" x14ac:dyDescent="0.25">
      <c r="A63" s="221" t="s">
        <v>271</v>
      </c>
      <c r="B63" s="222" t="s">
        <v>272</v>
      </c>
      <c r="C63" s="221" t="s">
        <v>4</v>
      </c>
      <c r="D63" s="223">
        <v>24</v>
      </c>
      <c r="E63" s="192">
        <v>74390.600000000006</v>
      </c>
      <c r="F63" s="193">
        <f t="shared" si="19"/>
        <v>1785374</v>
      </c>
      <c r="G63" s="224"/>
      <c r="H63" s="193">
        <f t="shared" si="17"/>
        <v>0</v>
      </c>
      <c r="I63" s="194" t="str">
        <f t="shared" si="18"/>
        <v>OK</v>
      </c>
      <c r="J63" s="224">
        <v>73907</v>
      </c>
      <c r="K63" s="193">
        <f t="shared" si="13"/>
        <v>1773768</v>
      </c>
      <c r="L63" s="194" t="s">
        <v>89</v>
      </c>
      <c r="M63" s="224">
        <v>73922</v>
      </c>
      <c r="N63" s="193">
        <f t="shared" si="15"/>
        <v>1774128</v>
      </c>
      <c r="O63" s="194" t="str">
        <f t="shared" si="16"/>
        <v>OK</v>
      </c>
    </row>
    <row r="64" spans="1:15" ht="15" x14ac:dyDescent="0.25">
      <c r="A64" s="221" t="s">
        <v>273</v>
      </c>
      <c r="B64" s="222" t="s">
        <v>274</v>
      </c>
      <c r="C64" s="221" t="s">
        <v>4</v>
      </c>
      <c r="D64" s="223">
        <v>6</v>
      </c>
      <c r="E64" s="192">
        <v>91901.6</v>
      </c>
      <c r="F64" s="193">
        <f t="shared" si="19"/>
        <v>551410</v>
      </c>
      <c r="G64" s="224"/>
      <c r="H64" s="193">
        <f t="shared" si="17"/>
        <v>0</v>
      </c>
      <c r="I64" s="194" t="str">
        <f t="shared" si="18"/>
        <v>OK</v>
      </c>
      <c r="J64" s="224">
        <v>91305</v>
      </c>
      <c r="K64" s="193">
        <f t="shared" si="13"/>
        <v>547830</v>
      </c>
      <c r="L64" s="194" t="s">
        <v>89</v>
      </c>
      <c r="M64" s="224">
        <v>91323</v>
      </c>
      <c r="N64" s="193">
        <f t="shared" si="15"/>
        <v>547938</v>
      </c>
      <c r="O64" s="194" t="str">
        <f t="shared" si="16"/>
        <v>OK</v>
      </c>
    </row>
    <row r="65" spans="1:16" ht="15" x14ac:dyDescent="0.25">
      <c r="A65" s="221" t="s">
        <v>275</v>
      </c>
      <c r="B65" s="222" t="s">
        <v>276</v>
      </c>
      <c r="C65" s="221" t="s">
        <v>4</v>
      </c>
      <c r="D65" s="223">
        <v>15</v>
      </c>
      <c r="E65" s="192">
        <v>120205.6</v>
      </c>
      <c r="F65" s="193">
        <f t="shared" si="19"/>
        <v>1803084</v>
      </c>
      <c r="G65" s="224"/>
      <c r="H65" s="193">
        <f t="shared" si="17"/>
        <v>0</v>
      </c>
      <c r="I65" s="194" t="str">
        <f t="shared" si="18"/>
        <v>OK</v>
      </c>
      <c r="J65" s="224">
        <v>119425</v>
      </c>
      <c r="K65" s="193">
        <f t="shared" si="13"/>
        <v>1791375</v>
      </c>
      <c r="L65" s="194" t="s">
        <v>89</v>
      </c>
      <c r="M65" s="224">
        <v>119448</v>
      </c>
      <c r="N65" s="193">
        <f t="shared" si="15"/>
        <v>1791720</v>
      </c>
      <c r="O65" s="194" t="str">
        <f t="shared" si="16"/>
        <v>OK</v>
      </c>
    </row>
    <row r="66" spans="1:16" ht="15" x14ac:dyDescent="0.25">
      <c r="A66" s="221" t="s">
        <v>277</v>
      </c>
      <c r="B66" s="222" t="s">
        <v>278</v>
      </c>
      <c r="C66" s="221" t="s">
        <v>4</v>
      </c>
      <c r="D66" s="223">
        <v>3</v>
      </c>
      <c r="E66" s="192">
        <v>135913.60000000001</v>
      </c>
      <c r="F66" s="193">
        <f t="shared" si="19"/>
        <v>407741</v>
      </c>
      <c r="G66" s="224"/>
      <c r="H66" s="193">
        <f t="shared" si="17"/>
        <v>0</v>
      </c>
      <c r="I66" s="194" t="str">
        <f t="shared" si="18"/>
        <v>OK</v>
      </c>
      <c r="J66" s="224">
        <v>135031</v>
      </c>
      <c r="K66" s="193">
        <f t="shared" si="13"/>
        <v>405093</v>
      </c>
      <c r="L66" s="194" t="s">
        <v>89</v>
      </c>
      <c r="M66" s="224">
        <v>135057</v>
      </c>
      <c r="N66" s="193">
        <f t="shared" si="15"/>
        <v>405171</v>
      </c>
      <c r="O66" s="194" t="str">
        <f t="shared" si="16"/>
        <v>OK</v>
      </c>
    </row>
    <row r="67" spans="1:16" s="220" customFormat="1" ht="15" x14ac:dyDescent="0.25">
      <c r="A67" s="226">
        <v>6.3</v>
      </c>
      <c r="B67" s="227" t="s">
        <v>279</v>
      </c>
      <c r="C67" s="226"/>
      <c r="D67" s="228"/>
      <c r="E67" s="218"/>
      <c r="F67" s="196"/>
      <c r="G67" s="229"/>
      <c r="H67" s="196"/>
      <c r="I67" s="219"/>
      <c r="J67" s="229"/>
      <c r="K67" s="196"/>
      <c r="L67" s="219"/>
      <c r="M67" s="229"/>
      <c r="N67" s="196"/>
      <c r="O67" s="219"/>
    </row>
    <row r="68" spans="1:16" ht="76.5" x14ac:dyDescent="0.25">
      <c r="A68" s="221" t="s">
        <v>280</v>
      </c>
      <c r="B68" s="222" t="s">
        <v>281</v>
      </c>
      <c r="C68" s="221" t="s">
        <v>4</v>
      </c>
      <c r="D68" s="223">
        <v>3</v>
      </c>
      <c r="E68" s="192">
        <v>2352517</v>
      </c>
      <c r="F68" s="193">
        <f t="shared" si="19"/>
        <v>7057551</v>
      </c>
      <c r="G68" s="224"/>
      <c r="H68" s="193">
        <f t="shared" si="17"/>
        <v>0</v>
      </c>
      <c r="I68" s="194" t="str">
        <f t="shared" si="18"/>
        <v>OK</v>
      </c>
      <c r="J68" s="224">
        <v>2337226</v>
      </c>
      <c r="K68" s="193">
        <f t="shared" si="13"/>
        <v>7011678</v>
      </c>
      <c r="L68" s="194" t="str">
        <f t="shared" si="14"/>
        <v>OK</v>
      </c>
      <c r="M68" s="224">
        <v>2337696</v>
      </c>
      <c r="N68" s="193">
        <f t="shared" si="15"/>
        <v>7013088</v>
      </c>
      <c r="O68" s="194" t="str">
        <f t="shared" si="16"/>
        <v>OK</v>
      </c>
    </row>
    <row r="69" spans="1:16" s="220" customFormat="1" ht="15" x14ac:dyDescent="0.25">
      <c r="A69" s="226">
        <v>6.4</v>
      </c>
      <c r="B69" s="227" t="s">
        <v>282</v>
      </c>
      <c r="C69" s="226"/>
      <c r="D69" s="228"/>
      <c r="E69" s="192"/>
      <c r="F69" s="193"/>
      <c r="G69" s="229"/>
      <c r="H69" s="193"/>
      <c r="I69" s="194"/>
      <c r="J69" s="229"/>
      <c r="K69" s="193"/>
      <c r="L69" s="194"/>
      <c r="M69" s="229"/>
      <c r="N69" s="193"/>
      <c r="O69" s="194"/>
    </row>
    <row r="70" spans="1:16" ht="56.25" x14ac:dyDescent="0.25">
      <c r="A70" s="221" t="s">
        <v>283</v>
      </c>
      <c r="B70" s="230" t="s">
        <v>284</v>
      </c>
      <c r="C70" s="221" t="s">
        <v>4</v>
      </c>
      <c r="D70" s="223">
        <v>1</v>
      </c>
      <c r="E70" s="192">
        <v>2333090</v>
      </c>
      <c r="F70" s="193">
        <f t="shared" si="19"/>
        <v>2333090</v>
      </c>
      <c r="G70" s="224"/>
      <c r="H70" s="193">
        <f t="shared" si="17"/>
        <v>0</v>
      </c>
      <c r="I70" s="194" t="str">
        <f t="shared" si="18"/>
        <v>OK</v>
      </c>
      <c r="J70" s="224">
        <v>2317925</v>
      </c>
      <c r="K70" s="193">
        <f t="shared" si="13"/>
        <v>2317925</v>
      </c>
      <c r="L70" s="194" t="str">
        <f t="shared" si="14"/>
        <v>OK</v>
      </c>
      <c r="M70" s="224">
        <v>2318392</v>
      </c>
      <c r="N70" s="193">
        <f t="shared" si="15"/>
        <v>2318392</v>
      </c>
      <c r="O70" s="194" t="str">
        <f t="shared" si="16"/>
        <v>OK</v>
      </c>
    </row>
    <row r="71" spans="1:16" ht="63.75" x14ac:dyDescent="0.25">
      <c r="A71" s="221" t="s">
        <v>285</v>
      </c>
      <c r="B71" s="222" t="s">
        <v>286</v>
      </c>
      <c r="C71" s="221" t="s">
        <v>173</v>
      </c>
      <c r="D71" s="223">
        <v>105</v>
      </c>
      <c r="E71" s="192">
        <v>55685</v>
      </c>
      <c r="F71" s="193">
        <f t="shared" si="19"/>
        <v>5846925</v>
      </c>
      <c r="G71" s="224"/>
      <c r="H71" s="193">
        <f t="shared" si="17"/>
        <v>0</v>
      </c>
      <c r="I71" s="194" t="str">
        <f t="shared" si="18"/>
        <v>OK</v>
      </c>
      <c r="J71" s="224">
        <v>55323</v>
      </c>
      <c r="K71" s="193">
        <f t="shared" si="13"/>
        <v>5808915</v>
      </c>
      <c r="L71" s="194" t="str">
        <f t="shared" si="14"/>
        <v>OK</v>
      </c>
      <c r="M71" s="224">
        <v>55334</v>
      </c>
      <c r="N71" s="193">
        <f t="shared" si="15"/>
        <v>5810070</v>
      </c>
      <c r="O71" s="194" t="str">
        <f t="shared" si="16"/>
        <v>OK</v>
      </c>
    </row>
    <row r="72" spans="1:16" s="220" customFormat="1" ht="15" x14ac:dyDescent="0.25">
      <c r="A72" s="226">
        <v>6.5</v>
      </c>
      <c r="B72" s="227" t="s">
        <v>287</v>
      </c>
      <c r="C72" s="226"/>
      <c r="D72" s="228"/>
      <c r="E72" s="192"/>
      <c r="F72" s="193"/>
      <c r="G72" s="229"/>
      <c r="H72" s="193"/>
      <c r="I72" s="194"/>
      <c r="J72" s="229"/>
      <c r="K72" s="193"/>
      <c r="L72" s="194"/>
      <c r="M72" s="229"/>
      <c r="N72" s="193"/>
      <c r="O72" s="194"/>
    </row>
    <row r="73" spans="1:16" ht="15" x14ac:dyDescent="0.25">
      <c r="A73" s="221" t="s">
        <v>288</v>
      </c>
      <c r="B73" s="222" t="s">
        <v>289</v>
      </c>
      <c r="C73" s="221" t="s">
        <v>19</v>
      </c>
      <c r="D73" s="223">
        <v>1</v>
      </c>
      <c r="E73" s="192">
        <v>2748000</v>
      </c>
      <c r="F73" s="193">
        <f t="shared" si="19"/>
        <v>2748000</v>
      </c>
      <c r="G73" s="224"/>
      <c r="H73" s="193">
        <f t="shared" si="17"/>
        <v>0</v>
      </c>
      <c r="I73" s="194" t="str">
        <f t="shared" si="18"/>
        <v>OK</v>
      </c>
      <c r="J73" s="224">
        <v>2748000</v>
      </c>
      <c r="K73" s="193">
        <f t="shared" si="13"/>
        <v>2748000</v>
      </c>
      <c r="L73" s="194" t="str">
        <f t="shared" si="14"/>
        <v>OK</v>
      </c>
      <c r="M73" s="224">
        <v>2730688</v>
      </c>
      <c r="N73" s="193">
        <f t="shared" si="15"/>
        <v>2730688</v>
      </c>
      <c r="O73" s="194" t="str">
        <f t="shared" si="16"/>
        <v>OK</v>
      </c>
    </row>
    <row r="74" spans="1:16" s="220" customFormat="1" ht="15" x14ac:dyDescent="0.25">
      <c r="A74" s="226">
        <v>7</v>
      </c>
      <c r="B74" s="227" t="s">
        <v>290</v>
      </c>
      <c r="C74" s="226"/>
      <c r="D74" s="228"/>
      <c r="E74" s="192"/>
      <c r="F74" s="193"/>
      <c r="G74" s="229"/>
      <c r="H74" s="193"/>
      <c r="I74" s="194"/>
      <c r="J74" s="229"/>
      <c r="K74" s="193"/>
      <c r="L74" s="194"/>
      <c r="M74" s="229"/>
      <c r="N74" s="193"/>
      <c r="O74" s="194"/>
    </row>
    <row r="75" spans="1:16" ht="15" x14ac:dyDescent="0.25">
      <c r="A75" s="221">
        <v>7.01</v>
      </c>
      <c r="B75" s="222" t="s">
        <v>291</v>
      </c>
      <c r="C75" s="221" t="s">
        <v>19</v>
      </c>
      <c r="D75" s="223">
        <v>1</v>
      </c>
      <c r="E75" s="192">
        <v>1315090</v>
      </c>
      <c r="F75" s="193">
        <f t="shared" si="19"/>
        <v>1315090</v>
      </c>
      <c r="G75" s="224"/>
      <c r="H75" s="193">
        <f t="shared" si="17"/>
        <v>0</v>
      </c>
      <c r="I75" s="194" t="str">
        <f t="shared" si="18"/>
        <v>OK</v>
      </c>
      <c r="J75" s="224">
        <v>1315090</v>
      </c>
      <c r="K75" s="193">
        <f t="shared" si="13"/>
        <v>1315090</v>
      </c>
      <c r="L75" s="194" t="str">
        <f t="shared" si="14"/>
        <v>OK</v>
      </c>
      <c r="M75" s="224">
        <v>1306805</v>
      </c>
      <c r="N75" s="193">
        <f t="shared" si="15"/>
        <v>1306805</v>
      </c>
      <c r="O75" s="194" t="str">
        <f t="shared" si="16"/>
        <v>OK</v>
      </c>
    </row>
    <row r="76" spans="1:16" ht="15" x14ac:dyDescent="0.25">
      <c r="A76" s="221"/>
      <c r="B76" s="222"/>
      <c r="C76" s="221"/>
      <c r="D76" s="223"/>
      <c r="E76" s="224"/>
      <c r="F76" s="225"/>
      <c r="G76" s="224"/>
      <c r="H76" s="225"/>
      <c r="I76" s="194"/>
      <c r="J76" s="224"/>
      <c r="K76" s="225"/>
      <c r="L76" s="194"/>
      <c r="M76" s="224"/>
      <c r="N76" s="225"/>
      <c r="O76" s="194"/>
    </row>
    <row r="77" spans="1:16" x14ac:dyDescent="0.25">
      <c r="A77" s="189"/>
      <c r="B77" s="188" t="s">
        <v>36</v>
      </c>
      <c r="C77" s="189"/>
      <c r="D77" s="189"/>
      <c r="E77" s="193"/>
      <c r="F77" s="196">
        <f>SUM(F9:F76)</f>
        <v>382978684</v>
      </c>
      <c r="G77" s="193"/>
      <c r="H77" s="196">
        <f>SUM(H9:H76)</f>
        <v>0</v>
      </c>
      <c r="I77" s="189"/>
      <c r="J77" s="193"/>
      <c r="K77" s="196">
        <f>SUM(K9:K76)</f>
        <v>380513254</v>
      </c>
      <c r="L77" s="189"/>
      <c r="M77" s="193"/>
      <c r="N77" s="196">
        <f>SUM(N9:N76)</f>
        <v>380567240</v>
      </c>
      <c r="O77" s="189"/>
      <c r="P77" s="7"/>
    </row>
    <row r="78" spans="1:16" x14ac:dyDescent="0.25">
      <c r="A78" s="189"/>
      <c r="B78" s="197" t="s">
        <v>77</v>
      </c>
      <c r="C78" s="198">
        <v>0.17</v>
      </c>
      <c r="D78" s="189"/>
      <c r="E78" s="193"/>
      <c r="F78" s="193">
        <f>ROUND(F$77*$C78,0)</f>
        <v>65106376</v>
      </c>
      <c r="G78" s="199">
        <v>0.17</v>
      </c>
      <c r="H78" s="193">
        <f>ROUND(H$77*G78,0)</f>
        <v>0</v>
      </c>
      <c r="I78" s="189"/>
      <c r="J78" s="199">
        <v>0.17</v>
      </c>
      <c r="K78" s="193">
        <f>ROUND(K$77*J78,0)</f>
        <v>64687253</v>
      </c>
      <c r="L78" s="189"/>
      <c r="M78" s="199">
        <v>0.17</v>
      </c>
      <c r="N78" s="193">
        <f>ROUND(N$77*M78,0)</f>
        <v>64696431</v>
      </c>
      <c r="O78" s="189"/>
      <c r="P78" s="7"/>
    </row>
    <row r="79" spans="1:16" x14ac:dyDescent="0.25">
      <c r="A79" s="189"/>
      <c r="B79" s="197" t="s">
        <v>37</v>
      </c>
      <c r="C79" s="198">
        <v>0.05</v>
      </c>
      <c r="D79" s="189"/>
      <c r="E79" s="193"/>
      <c r="F79" s="193">
        <f t="shared" ref="F79:F80" si="20">ROUND(F$77*$C79,0)</f>
        <v>19148934</v>
      </c>
      <c r="G79" s="199">
        <v>0.05</v>
      </c>
      <c r="H79" s="193">
        <f>ROUND(H$77*G79,0)</f>
        <v>0</v>
      </c>
      <c r="I79" s="189"/>
      <c r="J79" s="199">
        <v>0.05</v>
      </c>
      <c r="K79" s="193">
        <f>ROUND(K$77*J79,0)</f>
        <v>19025663</v>
      </c>
      <c r="L79" s="189"/>
      <c r="M79" s="199">
        <v>0.05</v>
      </c>
      <c r="N79" s="193">
        <f>ROUND(N$77*M79,0)</f>
        <v>19028362</v>
      </c>
      <c r="O79" s="189"/>
      <c r="P79" s="7"/>
    </row>
    <row r="80" spans="1:16" x14ac:dyDescent="0.25">
      <c r="A80" s="189"/>
      <c r="B80" s="197" t="s">
        <v>78</v>
      </c>
      <c r="C80" s="198">
        <v>0.03</v>
      </c>
      <c r="D80" s="189"/>
      <c r="E80" s="193"/>
      <c r="F80" s="193">
        <f t="shared" si="20"/>
        <v>11489361</v>
      </c>
      <c r="G80" s="199">
        <v>0.03</v>
      </c>
      <c r="H80" s="193">
        <f>ROUND(H$77*G80,0)</f>
        <v>0</v>
      </c>
      <c r="I80" s="189"/>
      <c r="J80" s="199">
        <v>0.03</v>
      </c>
      <c r="K80" s="193">
        <f>ROUND(K$77*J80,0)</f>
        <v>11415398</v>
      </c>
      <c r="L80" s="189"/>
      <c r="M80" s="199">
        <v>0.03</v>
      </c>
      <c r="N80" s="193">
        <f>ROUND(N$77*M80,0)</f>
        <v>11417017</v>
      </c>
      <c r="O80" s="189"/>
      <c r="P80" s="7"/>
    </row>
    <row r="81" spans="1:16" x14ac:dyDescent="0.25">
      <c r="A81" s="189"/>
      <c r="B81" s="200" t="s">
        <v>38</v>
      </c>
      <c r="C81" s="201">
        <f>SUM(C78:C80)</f>
        <v>0.25</v>
      </c>
      <c r="D81" s="189"/>
      <c r="E81" s="193"/>
      <c r="F81" s="196">
        <f>SUM(F78:F80)</f>
        <v>95744671</v>
      </c>
      <c r="G81" s="199">
        <f>SUM(G78:G80)</f>
        <v>0.25</v>
      </c>
      <c r="H81" s="196">
        <f>SUM(H78:H80)</f>
        <v>0</v>
      </c>
      <c r="I81" s="189" t="str">
        <f>+IF(G81&lt;=$C$81,"OK","NO OK")</f>
        <v>OK</v>
      </c>
      <c r="J81" s="199">
        <f>SUM(J78:J80)</f>
        <v>0.25</v>
      </c>
      <c r="K81" s="196">
        <f>SUM(K78:K80)</f>
        <v>95128314</v>
      </c>
      <c r="L81" s="189" t="str">
        <f>+IF(J81&lt;=$C$81,"OK","NO OK")</f>
        <v>OK</v>
      </c>
      <c r="M81" s="199">
        <f>SUM(M78:M80)</f>
        <v>0.25</v>
      </c>
      <c r="N81" s="196">
        <f>SUM(N78:N80)</f>
        <v>95141810</v>
      </c>
      <c r="O81" s="189" t="str">
        <f>+IF(M81&lt;=$C$81,"OK","NO OK")</f>
        <v>OK</v>
      </c>
      <c r="P81" s="7"/>
    </row>
    <row r="82" spans="1:16" x14ac:dyDescent="0.25">
      <c r="A82" s="189"/>
      <c r="B82" s="202" t="s">
        <v>39</v>
      </c>
      <c r="C82" s="203">
        <v>0.19</v>
      </c>
      <c r="D82" s="189"/>
      <c r="E82" s="193"/>
      <c r="F82" s="193">
        <f>ROUND(F79*C82,0)</f>
        <v>3638297</v>
      </c>
      <c r="G82" s="199">
        <v>0.19</v>
      </c>
      <c r="H82" s="193">
        <f>ROUND(H79*G82,0)</f>
        <v>0</v>
      </c>
      <c r="I82" s="189"/>
      <c r="J82" s="199">
        <v>0.19</v>
      </c>
      <c r="K82" s="193">
        <f>ROUND(K79*J82,0)</f>
        <v>3614876</v>
      </c>
      <c r="L82" s="189"/>
      <c r="M82" s="199">
        <v>0.19</v>
      </c>
      <c r="N82" s="193">
        <f>ROUND(N79*M82,0)</f>
        <v>3615389</v>
      </c>
      <c r="O82" s="189"/>
      <c r="P82" s="7"/>
    </row>
    <row r="83" spans="1:16" x14ac:dyDescent="0.25">
      <c r="A83" s="189"/>
      <c r="B83" s="204" t="s">
        <v>162</v>
      </c>
      <c r="C83" s="189"/>
      <c r="D83" s="39"/>
      <c r="E83" s="193"/>
      <c r="F83" s="196">
        <f>F77+F81+F82</f>
        <v>482361652</v>
      </c>
      <c r="G83" s="205"/>
      <c r="I83" s="189"/>
      <c r="J83" s="205"/>
      <c r="L83" s="189"/>
      <c r="M83" s="205"/>
      <c r="O83" s="189"/>
      <c r="P83" s="7"/>
    </row>
    <row r="84" spans="1:16" x14ac:dyDescent="0.25">
      <c r="A84" s="189"/>
      <c r="B84" s="189"/>
      <c r="C84" s="189"/>
      <c r="D84" s="189"/>
      <c r="E84" s="189"/>
      <c r="F84" s="189"/>
      <c r="G84" s="189"/>
      <c r="H84" s="189"/>
      <c r="I84" s="189"/>
      <c r="J84" s="189"/>
      <c r="K84" s="189"/>
      <c r="L84" s="189"/>
      <c r="M84" s="189"/>
      <c r="N84" s="189"/>
      <c r="O84" s="189"/>
      <c r="P84" s="7"/>
    </row>
    <row r="85" spans="1:16" ht="15" x14ac:dyDescent="0.25">
      <c r="A85" s="189"/>
      <c r="B85" s="206" t="s">
        <v>163</v>
      </c>
      <c r="C85" s="189"/>
      <c r="D85" s="189"/>
      <c r="E85" s="189"/>
      <c r="F85" s="189"/>
      <c r="G85" s="189"/>
      <c r="H85" s="207">
        <f>H77+H81+H82</f>
        <v>0</v>
      </c>
      <c r="I85" s="194" t="str">
        <f>+IF(H85&lt;=$F83,"OK","NO OK")</f>
        <v>OK</v>
      </c>
      <c r="J85" s="208"/>
      <c r="K85" s="207">
        <f>K77+K81+K82</f>
        <v>479256444</v>
      </c>
      <c r="L85" s="194" t="str">
        <f>+IF(K85&lt;=$F83,"OK","NO OK")</f>
        <v>OK</v>
      </c>
      <c r="M85" s="208"/>
      <c r="N85" s="207">
        <f>N77+N81+N82</f>
        <v>479324439</v>
      </c>
      <c r="O85" s="194" t="str">
        <f>+IF(N85&lt;=$F83,"OK","NO OK")</f>
        <v>OK</v>
      </c>
      <c r="P85" s="7"/>
    </row>
    <row r="86" spans="1:16" ht="15" x14ac:dyDescent="0.25">
      <c r="A86" s="208"/>
      <c r="B86" s="209" t="s">
        <v>164</v>
      </c>
      <c r="C86" s="208"/>
      <c r="D86" s="208"/>
      <c r="E86" s="208"/>
      <c r="F86" s="208"/>
      <c r="G86" s="208"/>
      <c r="H86" s="210">
        <f>+ROUND(H85/$F83,4)</f>
        <v>0</v>
      </c>
      <c r="I86" s="194" t="str">
        <f>+IF(H86&gt;=95%,"OK","NO OK")</f>
        <v>NO OK</v>
      </c>
      <c r="J86" s="208"/>
      <c r="K86" s="210">
        <f>+ROUND(K85/$F83,4)</f>
        <v>0.99360000000000004</v>
      </c>
      <c r="L86" s="194" t="str">
        <f>+IF(K86&gt;=95%,"OK","NO OK")</f>
        <v>OK</v>
      </c>
      <c r="M86" s="208"/>
      <c r="N86" s="210">
        <f>+ROUND(N85/$F83,4)</f>
        <v>0.99370000000000003</v>
      </c>
      <c r="O86" s="194" t="str">
        <f>+IF(N86&gt;=95%,"OK","NO OK")</f>
        <v>OK</v>
      </c>
      <c r="P86" s="7"/>
    </row>
    <row r="87" spans="1:16" x14ac:dyDescent="0.25">
      <c r="A87" s="208"/>
      <c r="B87" s="209" t="s">
        <v>165</v>
      </c>
      <c r="C87" s="208"/>
      <c r="D87" s="208"/>
      <c r="E87" s="208"/>
      <c r="F87" s="208"/>
      <c r="G87" s="208"/>
      <c r="H87" s="211">
        <v>0</v>
      </c>
      <c r="I87" s="208"/>
      <c r="J87" s="208"/>
      <c r="K87" s="211">
        <v>479256444</v>
      </c>
      <c r="L87" s="208"/>
      <c r="M87" s="208"/>
      <c r="N87" s="211">
        <v>479324439</v>
      </c>
      <c r="O87" s="208"/>
      <c r="P87" s="7"/>
    </row>
    <row r="88" spans="1:16" x14ac:dyDescent="0.25">
      <c r="A88" s="208"/>
      <c r="B88" s="209" t="s">
        <v>166</v>
      </c>
      <c r="C88" s="208"/>
      <c r="D88" s="208"/>
      <c r="E88" s="208"/>
      <c r="F88" s="208"/>
      <c r="G88" s="208"/>
      <c r="H88" s="211">
        <f>+ABS(H85-H87)</f>
        <v>0</v>
      </c>
      <c r="I88" s="208"/>
      <c r="J88" s="208"/>
      <c r="K88" s="211">
        <f>+ABS(K85-K87)</f>
        <v>0</v>
      </c>
      <c r="L88" s="208"/>
      <c r="M88" s="208"/>
      <c r="N88" s="211">
        <f>+ABS(N85-N87)</f>
        <v>0</v>
      </c>
      <c r="O88" s="208"/>
      <c r="P88" s="7"/>
    </row>
    <row r="89" spans="1:16" ht="15" x14ac:dyDescent="0.25">
      <c r="A89" s="208"/>
      <c r="B89" s="209" t="s">
        <v>167</v>
      </c>
      <c r="C89" s="208"/>
      <c r="D89" s="208"/>
      <c r="E89" s="208"/>
      <c r="F89" s="208"/>
      <c r="G89" s="208"/>
      <c r="H89" s="212" t="e">
        <f>+H88/H87</f>
        <v>#DIV/0!</v>
      </c>
      <c r="I89" s="213" t="e">
        <f>+IF(H89&gt;0.1%,"NO OK","OK")</f>
        <v>#DIV/0!</v>
      </c>
      <c r="J89" s="208"/>
      <c r="K89" s="212">
        <f>+K88/K87</f>
        <v>0</v>
      </c>
      <c r="L89" s="213" t="str">
        <f>+IF(K89&gt;0.1%,"NO OK","OK")</f>
        <v>OK</v>
      </c>
      <c r="M89" s="208"/>
      <c r="N89" s="212">
        <f>+N88/N87</f>
        <v>0</v>
      </c>
      <c r="O89" s="213" t="str">
        <f>+IF(N89&gt;0.1%,"NO OK","OK")</f>
        <v>OK</v>
      </c>
      <c r="P89" s="7"/>
    </row>
    <row r="90" spans="1:16" ht="15" x14ac:dyDescent="0.25">
      <c r="A90" s="208"/>
      <c r="B90" s="209" t="s">
        <v>168</v>
      </c>
      <c r="C90" s="208"/>
      <c r="D90" s="208"/>
      <c r="E90" s="208"/>
      <c r="F90" s="208"/>
      <c r="G90" s="208"/>
      <c r="H90" s="208"/>
      <c r="I90" s="213" t="s">
        <v>89</v>
      </c>
      <c r="J90" s="208"/>
      <c r="K90" s="208"/>
      <c r="L90" s="213" t="s">
        <v>89</v>
      </c>
      <c r="M90" s="208"/>
      <c r="N90" s="208"/>
      <c r="O90" s="213" t="s">
        <v>89</v>
      </c>
      <c r="P90" s="7"/>
    </row>
    <row r="91" spans="1:16" ht="15" x14ac:dyDescent="0.25">
      <c r="A91" s="208"/>
      <c r="B91" s="209" t="s">
        <v>169</v>
      </c>
      <c r="C91" s="208"/>
      <c r="D91" s="208"/>
      <c r="E91" s="208"/>
      <c r="F91" s="208"/>
      <c r="G91" s="269" t="str">
        <f>+IF(I85="OK",IF(I86="OK",IF(I89="OK",IF(I90="OK",IF(I81="OK","SI","NO"),"NO"),"NO"),"NO"),"NO")</f>
        <v>NO</v>
      </c>
      <c r="H91" s="270"/>
      <c r="I91" s="271"/>
      <c r="J91" s="269" t="str">
        <f>+IF(L85="OK",IF(L86="OK",IF(L89="OK",IF(L90="OK",IF(L81="OK","SI","NO"),"NO"),"NO"),"NO"),"NO")</f>
        <v>SI</v>
      </c>
      <c r="K91" s="270"/>
      <c r="L91" s="271"/>
      <c r="M91" s="269" t="str">
        <f>+IF(O85="OK",IF(O86="OK",IF(O89="OK",IF(O90="OK",IF(O81="OK","SI","NO"),"NO"),"NO"),"NO"),"NO")</f>
        <v>SI</v>
      </c>
      <c r="N91" s="270"/>
      <c r="O91" s="271"/>
      <c r="P91" s="7"/>
    </row>
    <row r="92" spans="1:16" x14ac:dyDescent="0.25">
      <c r="P92" s="7"/>
    </row>
    <row r="93" spans="1:16" ht="15.75" x14ac:dyDescent="0.25">
      <c r="B93" s="87" t="s">
        <v>116</v>
      </c>
      <c r="G93" s="87"/>
      <c r="H93" s="101"/>
      <c r="I93" s="101"/>
      <c r="J93" s="87"/>
      <c r="K93" s="101"/>
      <c r="L93" s="101"/>
      <c r="M93" s="87"/>
      <c r="N93" s="101"/>
      <c r="O93" s="101"/>
      <c r="P93" s="7"/>
    </row>
    <row r="94" spans="1:16" x14ac:dyDescent="0.25">
      <c r="G94" s="100"/>
      <c r="H94" s="101"/>
      <c r="I94" s="101"/>
      <c r="J94" s="100"/>
      <c r="K94" s="101"/>
      <c r="L94" s="101"/>
      <c r="M94" s="100"/>
      <c r="N94" s="101"/>
      <c r="O94" s="101"/>
    </row>
    <row r="95" spans="1:16" x14ac:dyDescent="0.25">
      <c r="G95" s="100"/>
      <c r="H95" s="101"/>
      <c r="I95" s="101"/>
      <c r="J95" s="100"/>
      <c r="K95" s="101"/>
      <c r="L95" s="101"/>
      <c r="M95" s="100"/>
      <c r="N95" s="101"/>
      <c r="O95" s="101"/>
    </row>
    <row r="96" spans="1:16" x14ac:dyDescent="0.25">
      <c r="G96" s="100"/>
      <c r="H96" s="101"/>
      <c r="I96" s="101"/>
      <c r="J96" s="100"/>
      <c r="K96" s="101"/>
      <c r="L96" s="101"/>
      <c r="M96" s="100"/>
      <c r="N96" s="101"/>
      <c r="O96" s="101"/>
    </row>
    <row r="97" spans="2:15" x14ac:dyDescent="0.25">
      <c r="G97" s="100"/>
      <c r="H97" s="101"/>
      <c r="I97" s="101"/>
      <c r="J97" s="100"/>
      <c r="K97" s="101"/>
      <c r="L97" s="101"/>
      <c r="M97" s="100"/>
      <c r="N97" s="101"/>
      <c r="O97" s="101"/>
    </row>
    <row r="98" spans="2:15" ht="15.75" x14ac:dyDescent="0.25">
      <c r="B98" s="103" t="s">
        <v>117</v>
      </c>
      <c r="C98" s="103"/>
      <c r="G98" s="103"/>
      <c r="H98" s="101"/>
      <c r="I98" s="103"/>
      <c r="J98" s="103"/>
      <c r="K98" s="101"/>
      <c r="L98" s="103"/>
      <c r="M98" s="103"/>
      <c r="N98" s="101"/>
      <c r="O98" s="103"/>
    </row>
    <row r="99" spans="2:15" ht="15.75" x14ac:dyDescent="0.25">
      <c r="B99" s="104" t="s">
        <v>122</v>
      </c>
      <c r="C99" s="104"/>
      <c r="G99" s="104"/>
      <c r="H99" s="101"/>
      <c r="I99" s="104"/>
      <c r="J99" s="104"/>
      <c r="K99" s="101"/>
      <c r="L99" s="104"/>
      <c r="M99" s="104"/>
      <c r="N99" s="101"/>
      <c r="O99" s="104"/>
    </row>
    <row r="100" spans="2:15" ht="15.75" x14ac:dyDescent="0.25">
      <c r="B100" s="104"/>
      <c r="G100" s="104"/>
      <c r="H100" s="101"/>
      <c r="I100" s="101"/>
      <c r="J100" s="104"/>
      <c r="K100" s="101"/>
      <c r="L100" s="101"/>
      <c r="M100" s="104"/>
      <c r="N100" s="101"/>
      <c r="O100" s="101"/>
    </row>
    <row r="101" spans="2:15" ht="15.75" x14ac:dyDescent="0.25">
      <c r="B101" s="104"/>
      <c r="G101" s="104"/>
      <c r="H101" s="105"/>
      <c r="I101" s="105"/>
      <c r="J101" s="104"/>
      <c r="K101" s="105"/>
      <c r="L101" s="105"/>
      <c r="M101" s="104"/>
      <c r="N101" s="105"/>
      <c r="O101" s="105"/>
    </row>
    <row r="102" spans="2:15" ht="15.75" x14ac:dyDescent="0.25">
      <c r="B102" s="104"/>
      <c r="G102" s="104"/>
      <c r="H102" s="105"/>
      <c r="I102" s="105"/>
      <c r="J102" s="104"/>
      <c r="K102" s="105"/>
      <c r="L102" s="105"/>
      <c r="M102" s="104"/>
      <c r="N102" s="105"/>
      <c r="O102" s="105"/>
    </row>
    <row r="103" spans="2:15" ht="15.75" x14ac:dyDescent="0.25">
      <c r="B103" s="104"/>
      <c r="G103" s="104"/>
      <c r="H103" s="105"/>
      <c r="I103" s="105"/>
      <c r="J103" s="104"/>
      <c r="K103" s="105"/>
      <c r="L103" s="105"/>
      <c r="M103" s="104"/>
      <c r="N103" s="105"/>
      <c r="O103" s="105"/>
    </row>
    <row r="104" spans="2:15" ht="15.75" x14ac:dyDescent="0.25">
      <c r="B104" s="103" t="s">
        <v>119</v>
      </c>
      <c r="C104" s="103"/>
      <c r="G104" s="103"/>
      <c r="H104" s="103"/>
      <c r="I104" s="103"/>
      <c r="J104" s="103"/>
      <c r="K104" s="103"/>
      <c r="L104" s="103"/>
      <c r="M104" s="103"/>
      <c r="N104" s="103"/>
      <c r="O104" s="103"/>
    </row>
    <row r="105" spans="2:15" ht="15.75" x14ac:dyDescent="0.25">
      <c r="B105" s="104" t="s">
        <v>120</v>
      </c>
      <c r="C105" s="104"/>
      <c r="G105" s="104"/>
      <c r="H105" s="105"/>
      <c r="I105" s="105"/>
      <c r="J105" s="104"/>
      <c r="K105" s="105"/>
      <c r="L105" s="105"/>
      <c r="M105" s="104"/>
      <c r="N105" s="105"/>
      <c r="O105" s="105"/>
    </row>
    <row r="106" spans="2:15" ht="15.75" x14ac:dyDescent="0.25">
      <c r="B106" s="104" t="s">
        <v>121</v>
      </c>
      <c r="G106" s="104"/>
      <c r="H106" s="105"/>
      <c r="I106" s="105"/>
      <c r="J106" s="104"/>
      <c r="K106" s="105"/>
      <c r="L106" s="105"/>
      <c r="M106" s="104"/>
      <c r="N106" s="105"/>
      <c r="O106" s="105"/>
    </row>
  </sheetData>
  <mergeCells count="20">
    <mergeCell ref="A1:F1"/>
    <mergeCell ref="A2:F2"/>
    <mergeCell ref="A3:F4"/>
    <mergeCell ref="G3:I4"/>
    <mergeCell ref="J3:L4"/>
    <mergeCell ref="A5:F5"/>
    <mergeCell ref="G5:I5"/>
    <mergeCell ref="J5:L5"/>
    <mergeCell ref="M5:O5"/>
    <mergeCell ref="M3:O4"/>
    <mergeCell ref="G91:I91"/>
    <mergeCell ref="J91:L91"/>
    <mergeCell ref="M91:O91"/>
    <mergeCell ref="A6:F6"/>
    <mergeCell ref="G6:G7"/>
    <mergeCell ref="H6:H7"/>
    <mergeCell ref="J6:J7"/>
    <mergeCell ref="K6:K7"/>
    <mergeCell ref="M6:M7"/>
    <mergeCell ref="N6:N7"/>
  </mergeCells>
  <conditionalFormatting sqref="I9:I45 L9:L45 O9:O45 O47:O76 L47:L76 I47:I76">
    <cfRule type="containsText" dxfId="20" priority="69" operator="containsText" text="NO OK">
      <formula>NOT(ISERROR(SEARCH("NO OK",I9)))</formula>
    </cfRule>
  </conditionalFormatting>
  <conditionalFormatting sqref="M91">
    <cfRule type="containsText" dxfId="19" priority="14" operator="containsText" text="NO">
      <formula>NOT(ISERROR(SEARCH("NO",M91)))</formula>
    </cfRule>
  </conditionalFormatting>
  <conditionalFormatting sqref="O89">
    <cfRule type="containsText" dxfId="18" priority="60" operator="containsText" text="NO OK">
      <formula>NOT(ISERROR(SEARCH("NO OK",O89)))</formula>
    </cfRule>
  </conditionalFormatting>
  <conditionalFormatting sqref="I89">
    <cfRule type="containsText" dxfId="17" priority="68" operator="containsText" text="NO OK">
      <formula>NOT(ISERROR(SEARCH("NO OK",I89)))</formula>
    </cfRule>
  </conditionalFormatting>
  <conditionalFormatting sqref="I85:I86">
    <cfRule type="containsText" dxfId="16" priority="67" operator="containsText" text="NO OK">
      <formula>NOT(ISERROR(SEARCH("NO OK",I85)))</formula>
    </cfRule>
  </conditionalFormatting>
  <conditionalFormatting sqref="I90">
    <cfRule type="containsText" dxfId="15" priority="66" operator="containsText" text="NO OK">
      <formula>NOT(ISERROR(SEARCH("NO OK",I90)))</formula>
    </cfRule>
  </conditionalFormatting>
  <conditionalFormatting sqref="L90">
    <cfRule type="containsText" dxfId="14" priority="62" operator="containsText" text="NO OK">
      <formula>NOT(ISERROR(SEARCH("NO OK",L90)))</formula>
    </cfRule>
  </conditionalFormatting>
  <conditionalFormatting sqref="O90">
    <cfRule type="containsText" dxfId="13" priority="58" operator="containsText" text="NO OK">
      <formula>NOT(ISERROR(SEARCH("NO OK",O90)))</formula>
    </cfRule>
  </conditionalFormatting>
  <conditionalFormatting sqref="L89">
    <cfRule type="containsText" dxfId="12" priority="64" operator="containsText" text="NO OK">
      <formula>NOT(ISERROR(SEARCH("NO OK",L89)))</formula>
    </cfRule>
  </conditionalFormatting>
  <conditionalFormatting sqref="L85:L86">
    <cfRule type="containsText" dxfId="11" priority="63" operator="containsText" text="NO OK">
      <formula>NOT(ISERROR(SEARCH("NO OK",L85)))</formula>
    </cfRule>
  </conditionalFormatting>
  <conditionalFormatting sqref="O85:O86">
    <cfRule type="containsText" dxfId="10" priority="59" operator="containsText" text="NO OK">
      <formula>NOT(ISERROR(SEARCH("NO OK",O85)))</formula>
    </cfRule>
  </conditionalFormatting>
  <conditionalFormatting sqref="O81">
    <cfRule type="cellIs" dxfId="9" priority="23" operator="equal">
      <formula>"NO OK"</formula>
    </cfRule>
  </conditionalFormatting>
  <conditionalFormatting sqref="I81">
    <cfRule type="cellIs" dxfId="8" priority="22" operator="equal">
      <formula>"NO OK"</formula>
    </cfRule>
  </conditionalFormatting>
  <conditionalFormatting sqref="J91">
    <cfRule type="containsText" dxfId="7" priority="13" operator="containsText" text="NO">
      <formula>NOT(ISERROR(SEARCH("NO",J91)))</formula>
    </cfRule>
  </conditionalFormatting>
  <conditionalFormatting sqref="G91">
    <cfRule type="containsText" dxfId="6" priority="12" operator="containsText" text="NO">
      <formula>NOT(ISERROR(SEARCH("NO",G91)))</formula>
    </cfRule>
  </conditionalFormatting>
  <conditionalFormatting sqref="L81">
    <cfRule type="cellIs" dxfId="5" priority="11" operator="equal">
      <formula>"NO OK"</formula>
    </cfRule>
  </conditionalFormatting>
  <conditionalFormatting sqref="I46 L46 O46">
    <cfRule type="containsText" dxfId="4" priority="1" operator="containsText" text="NO OK">
      <formula>NOT(ISERROR(SEARCH("NO OK",I46)))</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83" t="s">
        <v>85</v>
      </c>
      <c r="B1" s="283"/>
      <c r="C1" s="283"/>
      <c r="D1" s="283"/>
      <c r="E1" s="283"/>
      <c r="F1" s="283"/>
    </row>
    <row r="2" spans="1:6" x14ac:dyDescent="0.25">
      <c r="A2" s="283"/>
      <c r="B2" s="283"/>
      <c r="C2" s="283"/>
      <c r="D2" s="283"/>
      <c r="E2" s="283"/>
      <c r="F2" s="283"/>
    </row>
    <row r="3" spans="1:6" ht="18" customHeight="1" x14ac:dyDescent="0.25">
      <c r="A3" s="284" t="s">
        <v>63</v>
      </c>
      <c r="B3" s="284"/>
      <c r="C3" s="284"/>
      <c r="D3" s="284"/>
      <c r="E3" s="284"/>
      <c r="F3" s="284"/>
    </row>
    <row r="4" spans="1:6" ht="59.25" customHeight="1" x14ac:dyDescent="0.25">
      <c r="A4" s="284"/>
      <c r="B4" s="284"/>
      <c r="C4" s="284"/>
      <c r="D4" s="284"/>
      <c r="E4" s="284"/>
      <c r="F4" s="284"/>
    </row>
    <row r="5" spans="1:6" x14ac:dyDescent="0.25">
      <c r="A5" s="284"/>
      <c r="B5" s="284"/>
      <c r="C5" s="284"/>
      <c r="D5" s="284"/>
      <c r="E5" s="284"/>
      <c r="F5" s="284"/>
    </row>
    <row r="6" spans="1:6" ht="15" customHeight="1" x14ac:dyDescent="0.25">
      <c r="A6" s="285" t="s">
        <v>88</v>
      </c>
      <c r="B6" s="285"/>
      <c r="C6" s="285"/>
      <c r="D6" s="285"/>
      <c r="E6" s="285"/>
      <c r="F6" s="285"/>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APERTURA</vt:lpstr>
      <vt:lpstr>VERIFICACION JURIDICA</vt:lpstr>
      <vt:lpstr>VERIFICACION FINANCIERA</vt:lpstr>
      <vt:lpstr>VERIFICACION TECNICA</vt:lpstr>
      <vt:lpstr>VTE</vt:lpstr>
      <vt:lpstr>CALIFICACION PERSONAL</vt:lpstr>
      <vt:lpstr>CORREC. ARITM.</vt:lpstr>
      <vt:lpstr>PROPUESTA ECONOMICA</vt:lpstr>
      <vt:lpstr>'CALIFICACION PERSONAL'!Área_de_impresión</vt:lpstr>
      <vt:lpstr>'VERIFICACION JURIDICA'!Área_de_impresión</vt:lpstr>
      <vt:lpstr>'VERIFICACION TECNICA'!Área_de_impresión</vt:lpstr>
      <vt:lpstr>'VERIFICACION FINANCIERA'!formula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Carlos</cp:lastModifiedBy>
  <cp:lastPrinted>2017-09-05T21:11:09Z</cp:lastPrinted>
  <dcterms:created xsi:type="dcterms:W3CDTF">2009-02-06T14:59:26Z</dcterms:created>
  <dcterms:modified xsi:type="dcterms:W3CDTF">2017-12-06T04:41:57Z</dcterms:modified>
</cp:coreProperties>
</file>